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340" windowHeight="9105" activeTab="0"/>
  </bookViews>
  <sheets>
    <sheet name="Q2 Report 2018-19" sheetId="1" r:id="rId1"/>
  </sheets>
  <definedNames/>
  <calcPr fullCalcOnLoad="1"/>
</workbook>
</file>

<file path=xl/sharedStrings.xml><?xml version="1.0" encoding="utf-8"?>
<sst xmlns="http://schemas.openxmlformats.org/spreadsheetml/2006/main" count="234" uniqueCount="197">
  <si>
    <t>PART I</t>
  </si>
  <si>
    <t>Sr. No.</t>
  </si>
  <si>
    <t>Particulars</t>
  </si>
  <si>
    <t>Income from Operations</t>
  </si>
  <si>
    <t>Total income from operations (net)</t>
  </si>
  <si>
    <t>Expenses</t>
  </si>
  <si>
    <t>a)</t>
  </si>
  <si>
    <t>b)</t>
  </si>
  <si>
    <t>c)</t>
  </si>
  <si>
    <t>d)</t>
  </si>
  <si>
    <t>Employee benefits expense</t>
  </si>
  <si>
    <t>e)</t>
  </si>
  <si>
    <t>Depreciation and amortisation expense</t>
  </si>
  <si>
    <t>f)</t>
  </si>
  <si>
    <t>Other expenses</t>
  </si>
  <si>
    <t>Total expenses</t>
  </si>
  <si>
    <t>Finance costs</t>
  </si>
  <si>
    <t>Tax expense</t>
  </si>
  <si>
    <t>Current Taxes</t>
  </si>
  <si>
    <t>Reserves excluding revaluation reserve</t>
  </si>
  <si>
    <t>PART II</t>
  </si>
  <si>
    <t>A</t>
  </si>
  <si>
    <t>PARTICULARS OF SHAREHOLDING</t>
  </si>
  <si>
    <t>Public shareholding</t>
  </si>
  <si>
    <t xml:space="preserve"> a) Number of shares</t>
  </si>
  <si>
    <t xml:space="preserve"> b) Percentage of shareholding</t>
  </si>
  <si>
    <t>Promoters and Promoter Group shareholding</t>
  </si>
  <si>
    <t>a) Pledged/Encumbered</t>
  </si>
  <si>
    <t xml:space="preserve"> - Number of shares</t>
  </si>
  <si>
    <t xml:space="preserve"> - Percentage of shares (as a % of the total shareholding of promoter and promoter group)</t>
  </si>
  <si>
    <t xml:space="preserve"> - Percentage of shares (as a % of the total share capital of the company)</t>
  </si>
  <si>
    <t>b)  Non-Encumbered</t>
  </si>
  <si>
    <t>B</t>
  </si>
  <si>
    <t>INVESTOR COMPLAINTS</t>
  </si>
  <si>
    <t>Pending at the beginning of the quarter</t>
  </si>
  <si>
    <t>Received during the quarter</t>
  </si>
  <si>
    <t>Disposed of during the quarter</t>
  </si>
  <si>
    <t>STATEMENT OF ASSETS AND LIABILITIES</t>
  </si>
  <si>
    <t>Non-current liabilities</t>
  </si>
  <si>
    <t>Current liabilities</t>
  </si>
  <si>
    <t>ASSETS</t>
  </si>
  <si>
    <t>Non-current assets</t>
  </si>
  <si>
    <t>Current assets</t>
  </si>
  <si>
    <t>(a) Current investments</t>
  </si>
  <si>
    <t>TOTAL - ASSETS</t>
  </si>
  <si>
    <t>RISHABH DIGHA STEEL AND ALLIED PRODUCTS LIMITED</t>
  </si>
  <si>
    <t>NIL</t>
  </si>
  <si>
    <r>
      <t>Notes</t>
    </r>
    <r>
      <rPr>
        <sz val="9"/>
        <rFont val="Arial"/>
        <family val="2"/>
      </rPr>
      <t>:</t>
    </r>
  </si>
  <si>
    <t xml:space="preserve">Less / Add  : Adjustments </t>
  </si>
  <si>
    <t>Total Comphrensive Income for the Period</t>
  </si>
  <si>
    <t xml:space="preserve"> Previous year/period figures have been recasted and / or regrouped wherever necessary.</t>
  </si>
  <si>
    <t>By order of the Board</t>
  </si>
  <si>
    <t>For RISHABH DIGHA STEEL AND ALLIED PRODUCTS LTD.</t>
  </si>
  <si>
    <t xml:space="preserve">Place  : </t>
  </si>
  <si>
    <t>Mumbai.</t>
  </si>
  <si>
    <t>Dated :</t>
  </si>
  <si>
    <t>Mr. ASHOK M. MEHTA</t>
  </si>
  <si>
    <t>Managing Director</t>
  </si>
  <si>
    <t>Registered Office: C-17/2, MIDC Industrial Area, Taloja, Mumbai</t>
  </si>
  <si>
    <t>CIN: L15310MH1991PLC064563</t>
  </si>
  <si>
    <t>(a)   Property, Plant &amp; Equipment</t>
  </si>
  <si>
    <t>(a) Inventories</t>
  </si>
  <si>
    <t>Equity</t>
  </si>
  <si>
    <t>(a) Equity share capital</t>
  </si>
  <si>
    <t>Liabilities</t>
  </si>
  <si>
    <t>(b) Other current liabilities</t>
  </si>
  <si>
    <t>Profit before exceptional items and tax (1-2)</t>
  </si>
  <si>
    <t>(a) Revenue from operations</t>
  </si>
  <si>
    <t>(b) Other income</t>
  </si>
  <si>
    <t xml:space="preserve">Exceptional items </t>
  </si>
  <si>
    <t>Profit before tax  (3-4)</t>
  </si>
  <si>
    <t>Total Tax Expenses</t>
  </si>
  <si>
    <t>Other Comprehensive Income (net of tax)</t>
  </si>
  <si>
    <t>Total Other Comprehensive Income (net of tax)</t>
  </si>
  <si>
    <t xml:space="preserve"> (a) Items that will not be reclassified to profit or loss</t>
  </si>
  <si>
    <t xml:space="preserve"> (b) Impact of tax relating to items that will not be reclassified to profit or loss</t>
  </si>
  <si>
    <t>Email id: info@rishabhdighasteel.com, Phone no: 23481267</t>
  </si>
  <si>
    <t>g)</t>
  </si>
  <si>
    <t>Cost of Material Consumed</t>
  </si>
  <si>
    <t>Purchases of Stock-in-Trade</t>
  </si>
  <si>
    <t xml:space="preserve">Changes in inventories of finished goods and work-in-progress </t>
  </si>
  <si>
    <t>Deffered Tax</t>
  </si>
  <si>
    <t>Net Profit for the period from continuing Operations</t>
  </si>
  <si>
    <t>Profit(Loss) from Discontinued operations before tax</t>
  </si>
  <si>
    <t>Tax Expenses of Discontinued operations</t>
  </si>
  <si>
    <t>Net Profit for the period from discontinuing Operations after Tax</t>
  </si>
  <si>
    <t>Total Profit (Loss) for Period</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</si>
  <si>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</si>
  <si>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</si>
  <si>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</si>
  <si>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</si>
  <si>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</si>
  <si>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</si>
  <si>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</si>
  <si>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Details Equity Share Capital</t>
  </si>
  <si>
    <t>Paid-up equity share capital</t>
  </si>
  <si>
    <t>Face Value of Equity Share Capital</t>
  </si>
  <si>
    <t>Paid-up debt capital</t>
  </si>
  <si>
    <t>Face value of debt securities</t>
  </si>
  <si>
    <t>Debenture redemption reserve</t>
  </si>
  <si>
    <t>Details Debt Securities</t>
  </si>
  <si>
    <t>Earnings per equity share</t>
  </si>
  <si>
    <t>Earnings per equity share for Continuing Operations</t>
  </si>
  <si>
    <t>Basic earnings (loss) per share from continuing operations</t>
  </si>
  <si>
    <t>Diluted earnings (loss) per share from continuing operations</t>
  </si>
  <si>
    <t>ii</t>
  </si>
  <si>
    <t>Earnings per equity share for discontinued operations</t>
  </si>
  <si>
    <t>Basic earnings (loss) per share from discontinued operations</t>
  </si>
  <si>
    <t>Diluted earnings (loss) per share from discontinued operations</t>
  </si>
  <si>
    <t>Basic earnings (loss) per share from continuing and discontinued operations</t>
  </si>
  <si>
    <t>Diluted earnings (loss) per share from continuing and discontinued operations</t>
  </si>
  <si>
    <t>Debt equity ratio</t>
  </si>
  <si>
    <t>Debt service coverage ratio</t>
  </si>
  <si>
    <t>Interest service coverage ratio</t>
  </si>
  <si>
    <t>i</t>
  </si>
  <si>
    <t>(b) Capital work-in-progress</t>
  </si>
  <si>
    <t>(c) Investment property</t>
  </si>
  <si>
    <t>(d) Goodwill</t>
  </si>
  <si>
    <t>(e) Other intangible assets</t>
  </si>
  <si>
    <t>(g) Biological assets other than bearer plants</t>
  </si>
  <si>
    <t>(b) Trade receivables, non-current</t>
  </si>
  <si>
    <t>(c) Loans, non-current</t>
  </si>
  <si>
    <t>(d) Other non-current financial assets</t>
  </si>
  <si>
    <t>Total Non - Current Financial Assets</t>
  </si>
  <si>
    <t>Non-Current Financials Assets</t>
  </si>
  <si>
    <t>Total  Non Current Assets</t>
  </si>
  <si>
    <t>Current Financial Assets</t>
  </si>
  <si>
    <t>(b) Trade receivables, current</t>
  </si>
  <si>
    <t>(c) Cash and cash equivalents</t>
  </si>
  <si>
    <t>(d) Bank balance other than cash and cash equivalents</t>
  </si>
  <si>
    <t>(e) Loans, current</t>
  </si>
  <si>
    <t>(f) Other current financial assets</t>
  </si>
  <si>
    <t>Total  Current Financial Assets</t>
  </si>
  <si>
    <t>Current tax assets (net)</t>
  </si>
  <si>
    <t>Other current assets</t>
  </si>
  <si>
    <t>Total current assets</t>
  </si>
  <si>
    <t>Non-current assets classified as held for sale</t>
  </si>
  <si>
    <t>Equity &amp; Liabilities</t>
  </si>
  <si>
    <t>Equity attributable to owners of parent</t>
  </si>
  <si>
    <t>Total equity attributable to owners of parent</t>
  </si>
  <si>
    <t>Non controlling interest</t>
  </si>
  <si>
    <t>Total equity</t>
  </si>
  <si>
    <t>Total non-current financial liabilities</t>
  </si>
  <si>
    <t>Total non-current liabilities</t>
  </si>
  <si>
    <t>Total current financial liabilities</t>
  </si>
  <si>
    <t>Total current liabilities</t>
  </si>
  <si>
    <t>Liabilities directly associated with assets in disposal group classified as held for sale</t>
  </si>
  <si>
    <t>Total liabilities</t>
  </si>
  <si>
    <t>Total equity and liabilites</t>
  </si>
  <si>
    <t>(b) Other equity</t>
  </si>
  <si>
    <t>(a) Non-current financial liabilities</t>
  </si>
  <si>
    <t>(i) Borrowings, non-current</t>
  </si>
  <si>
    <t>(ii) Trade payables, non-current</t>
  </si>
  <si>
    <t>(iii) Other non-current financial liabilities</t>
  </si>
  <si>
    <t>(b) Provisions, non-current</t>
  </si>
  <si>
    <t>(c) Deferred tax liabilities (net)</t>
  </si>
  <si>
    <t>(d) Deferred government grants, Non-current</t>
  </si>
  <si>
    <t>(e) Other non-current liabilities</t>
  </si>
  <si>
    <t>(a) current financial liabilities</t>
  </si>
  <si>
    <t>(i) Borrowings, current</t>
  </si>
  <si>
    <t>(ii) Trade payables current</t>
  </si>
  <si>
    <t>(iii) Other current financial liabilities</t>
  </si>
  <si>
    <t>(d) Current tax liabilities (Net)</t>
  </si>
  <si>
    <t>(e) Deferred government grants, Current</t>
  </si>
  <si>
    <t>(c) Provisions current</t>
  </si>
  <si>
    <t>Deferred tax assets (net)</t>
  </si>
  <si>
    <t>Other non-current assets</t>
  </si>
  <si>
    <t>Sr. No</t>
  </si>
  <si>
    <t xml:space="preserve">a) </t>
  </si>
  <si>
    <t>Net Movement in regulatory defferal accot balances related to profit or Loss and related deffered tax movement</t>
  </si>
  <si>
    <t>Share of Profit(Loss) of associates and joint ventures accoting for using equity method</t>
  </si>
  <si>
    <t>Remaining resolved at the end of the quarter</t>
  </si>
  <si>
    <t>(f) Intangible assets der development</t>
  </si>
  <si>
    <t>(h) Investments accoted for using equity method</t>
  </si>
  <si>
    <t>Regulatory deferral accot debit balances and related deferred tax Assets</t>
  </si>
  <si>
    <t>Regulatory deferral accot credit balances and related deferred tax liability</t>
  </si>
  <si>
    <t>The format for audited quarterly results as prescribed in SEBI's circular CIR/CFD/CMD/12/2015 dated 30th November 2015 has been modified to comply with requiements of SEBI circular dated 5th July 2016, Ind AS and Schedule III ( Division II ) of the Comapnies Act, 2013, Applicable to companies that are require to comply with Ind AS</t>
  </si>
  <si>
    <t>Provision for Deferred Tax has been Incorporated in the accots at the end of accoting year, as per the company's practice consistently followed.</t>
  </si>
  <si>
    <t>The Company's business activity falls within a single primary business segment thus Segmental Report of accoting is not applicable to the company according to the AS-17 issued by ICAI.</t>
  </si>
  <si>
    <t>3 MONTHS ENDED</t>
  </si>
  <si>
    <t>The statement does not include Ind AScompliant results for the preeceding quarter and previous year ended 31st March 2018 as the same is ot mandatory as per SEBI circular dated 5th July 2016</t>
  </si>
  <si>
    <t>(a) Non Current Investments</t>
  </si>
  <si>
    <t>Reconciliation of results between Previous reported referred ( referred to Preivous GAAP ) and Ind AS for the quarter ended June 30, 2016 is presented as Below</t>
  </si>
  <si>
    <t>Profit for quarter Ended as per June 30, 2016 as per Previous GAAP</t>
  </si>
  <si>
    <t>30.09.2018</t>
  </si>
  <si>
    <t>3 MONTHS ENDED UNAUDITED</t>
  </si>
  <si>
    <t>31.12.2017</t>
  </si>
  <si>
    <t>31.12.2018</t>
  </si>
  <si>
    <t>9 MONTHS ENDED UNAUDITED</t>
  </si>
  <si>
    <t>SELECT INFORMATION FOR THE QUARTER ENDED 31ST DECEMBER, 2018</t>
  </si>
  <si>
    <t>3 Months Ended 31.12.2018</t>
  </si>
  <si>
    <t xml:space="preserve">December, 2018 </t>
  </si>
  <si>
    <t xml:space="preserve">December, 2017 </t>
  </si>
  <si>
    <t>STATEMENT OF AUDITED FINANCIAL RESULTS FOR THE QUARTER AND YEAR ENDED 31 December 2018</t>
  </si>
  <si>
    <t>Cost of Power &amp; Fuel Rs 6,80,445/-</t>
  </si>
  <si>
    <r>
      <t xml:space="preserve">The above Audited Financial Results have been reviewed by the Audit Committee and thereafter approved and taken on record by the Board of Directors in their meeting held on </t>
    </r>
    <r>
      <rPr>
        <b/>
        <sz val="9"/>
        <rFont val="Arial"/>
        <family val="2"/>
      </rPr>
      <t>29/01/19</t>
    </r>
    <r>
      <rPr>
        <sz val="9"/>
        <rFont val="Arial"/>
        <family val="2"/>
      </rPr>
      <t xml:space="preserve"> . The Statutory Auditors have carried out Limited Review of the audited Financial Results for the quarter ended 31st December  2018.</t>
    </r>
  </si>
  <si>
    <t>There is no Difference of Profit between GAAP and Ind AS for the period ending 31st December 2016</t>
  </si>
</sst>
</file>

<file path=xl/styles.xml><?xml version="1.0" encoding="utf-8"?>
<styleSheet xmlns="http://schemas.openxmlformats.org/spreadsheetml/2006/main">
  <numFmts count="4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s.&quot;\ #,##0_);\(&quot;Rs.&quot;\ #,##0\)"/>
    <numFmt numFmtId="181" formatCode="&quot;Rs.&quot;\ #,##0_);[Red]\(&quot;Rs.&quot;\ #,##0\)"/>
    <numFmt numFmtId="182" formatCode="&quot;Rs.&quot;\ #,##0.00_);\(&quot;Rs.&quot;\ #,##0.00\)"/>
    <numFmt numFmtId="183" formatCode="&quot;Rs.&quot;\ #,##0.00_);[Red]\(&quot;Rs.&quot;\ #,##0.00\)"/>
    <numFmt numFmtId="184" formatCode="_(&quot;Rs.&quot;\ * #,##0_);_(&quot;Rs.&quot;\ * \(#,##0\);_(&quot;Rs.&quot;\ * &quot;-&quot;_);_(@_)"/>
    <numFmt numFmtId="185" formatCode="_(&quot;Rs.&quot;\ * #,##0.00_);_(&quot;Rs.&quot;\ * \(#,##0.00\);_(&quot;Rs.&quot;\ *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 numFmtId="193" formatCode="00000"/>
    <numFmt numFmtId="194" formatCode="[$-4009]dd\ mmmm\ yyyy"/>
    <numFmt numFmtId="195" formatCode="0.000"/>
    <numFmt numFmtId="196" formatCode="_(* #,##0.000_);_(* \(#,##0.000\);_(* &quot;-&quot;??_);_(@_)"/>
    <numFmt numFmtId="197" formatCode="_(* #,##0.0_);_(* \(#,##0.0\);_(* &quot;-&quot;??_);_(@_)"/>
    <numFmt numFmtId="198" formatCode="0.0000%"/>
    <numFmt numFmtId="199" formatCode="0.000%"/>
  </numFmts>
  <fonts count="49">
    <font>
      <sz val="10"/>
      <name val="Arial"/>
      <family val="0"/>
    </font>
    <font>
      <sz val="9"/>
      <name val="Arial"/>
      <family val="2"/>
    </font>
    <font>
      <b/>
      <sz val="9"/>
      <name val="Arial"/>
      <family val="2"/>
    </font>
    <font>
      <b/>
      <sz val="12"/>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0"/>
      <color indexed="8"/>
      <name val="Arial"/>
      <family val="2"/>
    </font>
    <font>
      <b/>
      <sz val="11"/>
      <color indexed="8"/>
      <name val="Arial"/>
      <family val="2"/>
    </font>
    <font>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10"/>
      <color theme="1"/>
      <name val="Arial"/>
      <family val="2"/>
    </font>
    <font>
      <b/>
      <sz val="11"/>
      <color theme="1"/>
      <name val="Arial"/>
      <family val="2"/>
    </font>
    <font>
      <sz val="9"/>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medium"/>
      <right>
        <color indexed="63"/>
      </right>
      <top style="thin"/>
      <bottom style="thin">
        <color theme="4" tint="0.5999600291252136"/>
      </bottom>
    </border>
    <border>
      <left style="medium"/>
      <right>
        <color indexed="63"/>
      </right>
      <top style="thin">
        <color theme="4" tint="0.5999600291252136"/>
      </top>
      <bottom style="thin">
        <color theme="4" tint="0.5999600291252136"/>
      </bottom>
    </border>
    <border>
      <left style="medium"/>
      <right>
        <color indexed="63"/>
      </right>
      <top>
        <color indexed="63"/>
      </top>
      <bottom style="thin"/>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thin"/>
      <right style="thin"/>
      <top style="medium"/>
      <bottom style="medium"/>
    </border>
    <border>
      <left style="thin"/>
      <right>
        <color indexed="63"/>
      </right>
      <top style="thin"/>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0">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2" fillId="0" borderId="10" xfId="0" applyFont="1" applyFill="1" applyBorder="1" applyAlignment="1">
      <alignment/>
    </xf>
    <xf numFmtId="179" fontId="1" fillId="0" borderId="10" xfId="42" applyFont="1" applyFill="1" applyBorder="1" applyAlignment="1">
      <alignment horizontal="justify" vertical="justify" wrapText="1"/>
    </xf>
    <xf numFmtId="0" fontId="2" fillId="0" borderId="0" xfId="0" applyFont="1" applyFill="1" applyAlignment="1">
      <alignment/>
    </xf>
    <xf numFmtId="0" fontId="1" fillId="0" borderId="10" xfId="0" applyFont="1" applyFill="1" applyBorder="1" applyAlignment="1">
      <alignment vertical="top" wrapText="1"/>
    </xf>
    <xf numFmtId="179" fontId="2" fillId="0" borderId="10" xfId="0" applyNumberFormat="1" applyFont="1" applyFill="1" applyBorder="1" applyAlignment="1">
      <alignment vertical="top" wrapText="1"/>
    </xf>
    <xf numFmtId="179" fontId="1" fillId="0" borderId="0" xfId="0" applyNumberFormat="1" applyFont="1" applyFill="1" applyAlignment="1">
      <alignment/>
    </xf>
    <xf numFmtId="0" fontId="1"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0" fontId="2" fillId="0" borderId="11" xfId="0" applyFont="1" applyFill="1" applyBorder="1" applyAlignment="1">
      <alignment/>
    </xf>
    <xf numFmtId="0" fontId="2" fillId="0" borderId="12" xfId="0" applyFont="1" applyFill="1" applyBorder="1" applyAlignment="1">
      <alignment/>
    </xf>
    <xf numFmtId="0" fontId="1" fillId="0" borderId="10" xfId="0" applyFont="1" applyFill="1" applyBorder="1" applyAlignment="1">
      <alignment/>
    </xf>
    <xf numFmtId="186" fontId="1" fillId="0" borderId="10" xfId="42" applyNumberFormat="1" applyFont="1" applyFill="1" applyBorder="1" applyAlignment="1">
      <alignment horizontal="justify" vertical="justify" wrapText="1"/>
    </xf>
    <xf numFmtId="179" fontId="1" fillId="0" borderId="0" xfId="42" applyFont="1" applyFill="1" applyBorder="1" applyAlignment="1">
      <alignment horizontal="right" vertical="top" wrapText="1"/>
    </xf>
    <xf numFmtId="0" fontId="1" fillId="0" borderId="10" xfId="0" applyFont="1" applyFill="1" applyBorder="1" applyAlignment="1">
      <alignment/>
    </xf>
    <xf numFmtId="0" fontId="2" fillId="0" borderId="13" xfId="0" applyFont="1" applyFill="1" applyBorder="1" applyAlignment="1">
      <alignment horizontal="center" vertical="top" wrapText="1"/>
    </xf>
    <xf numFmtId="10" fontId="1" fillId="0" borderId="10" xfId="42" applyNumberFormat="1" applyFont="1" applyFill="1" applyBorder="1" applyAlignment="1">
      <alignment horizontal="right" vertical="justify" wrapText="1"/>
    </xf>
    <xf numFmtId="179" fontId="1" fillId="0" borderId="10" xfId="42" applyFont="1" applyFill="1" applyBorder="1" applyAlignment="1">
      <alignment horizontal="right" vertical="justify" wrapText="1"/>
    </xf>
    <xf numFmtId="10" fontId="1" fillId="0" borderId="14" xfId="42" applyNumberFormat="1" applyFont="1" applyFill="1" applyBorder="1" applyAlignment="1">
      <alignment vertical="top"/>
    </xf>
    <xf numFmtId="9" fontId="1" fillId="0" borderId="10" xfId="42" applyNumberFormat="1" applyFont="1" applyFill="1" applyBorder="1" applyAlignment="1">
      <alignment horizontal="right" vertical="justify"/>
    </xf>
    <xf numFmtId="179" fontId="2" fillId="0" borderId="10" xfId="0" applyNumberFormat="1" applyFont="1" applyFill="1" applyBorder="1" applyAlignment="1">
      <alignment horizontal="center" vertical="top" wrapText="1"/>
    </xf>
    <xf numFmtId="179" fontId="1" fillId="0" borderId="10" xfId="42" applyFont="1" applyFill="1" applyBorder="1" applyAlignment="1">
      <alignment horizontal="center" vertical="top" wrapText="1"/>
    </xf>
    <xf numFmtId="179" fontId="1" fillId="0" borderId="10" xfId="0" applyNumberFormat="1" applyFont="1" applyFill="1" applyBorder="1" applyAlignment="1">
      <alignment vertical="center" wrapText="1"/>
    </xf>
    <xf numFmtId="179" fontId="1" fillId="0" borderId="10" xfId="42" applyFont="1" applyFill="1" applyBorder="1" applyAlignment="1">
      <alignment horizontal="right" vertical="top"/>
    </xf>
    <xf numFmtId="179" fontId="2" fillId="0" borderId="10" xfId="42" applyFont="1" applyFill="1" applyBorder="1" applyAlignment="1">
      <alignment horizontal="right" vertical="top" wrapText="1"/>
    </xf>
    <xf numFmtId="179" fontId="1" fillId="0" borderId="10" xfId="42" applyFont="1" applyFill="1" applyBorder="1" applyAlignment="1">
      <alignment horizontal="center" vertical="top"/>
    </xf>
    <xf numFmtId="179" fontId="2" fillId="0" borderId="10" xfId="42" applyFont="1" applyFill="1" applyBorder="1" applyAlignment="1">
      <alignment horizontal="center" vertical="top" wrapText="1"/>
    </xf>
    <xf numFmtId="179" fontId="1" fillId="0" borderId="10" xfId="42" applyFont="1" applyFill="1" applyBorder="1" applyAlignment="1">
      <alignment vertical="center" wrapText="1"/>
    </xf>
    <xf numFmtId="179" fontId="1" fillId="0" borderId="10" xfId="42" applyFont="1" applyFill="1" applyBorder="1" applyAlignment="1">
      <alignment horizontal="center"/>
    </xf>
    <xf numFmtId="0" fontId="1" fillId="0" borderId="10" xfId="0" applyFont="1" applyFill="1" applyBorder="1" applyAlignment="1">
      <alignment horizontal="right" vertical="top" wrapText="1"/>
    </xf>
    <xf numFmtId="0" fontId="1" fillId="0" borderId="10" xfId="0" applyFont="1" applyFill="1" applyBorder="1" applyAlignment="1">
      <alignment wrapText="1"/>
    </xf>
    <xf numFmtId="0" fontId="2" fillId="0" borderId="10" xfId="0" applyFont="1" applyFill="1" applyBorder="1" applyAlignment="1">
      <alignment horizontal="right" vertical="top"/>
    </xf>
    <xf numFmtId="0" fontId="2" fillId="0" borderId="0" xfId="0" applyFont="1" applyFill="1" applyBorder="1" applyAlignment="1">
      <alignment vertical="top"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vertical="top" wrapText="1"/>
    </xf>
    <xf numFmtId="0" fontId="2" fillId="0" borderId="0" xfId="0" applyFont="1" applyFill="1" applyBorder="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Alignment="1">
      <alignment horizont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179" fontId="1" fillId="0" borderId="0" xfId="44" applyFont="1" applyFill="1" applyBorder="1" applyAlignment="1">
      <alignment horizontal="left" vertical="center"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179" fontId="2" fillId="0" borderId="0" xfId="42" applyFont="1" applyFill="1" applyBorder="1" applyAlignment="1">
      <alignment vertical="top" wrapText="1"/>
    </xf>
    <xf numFmtId="179" fontId="1" fillId="0" borderId="0" xfId="42" applyFont="1" applyFill="1" applyBorder="1" applyAlignment="1">
      <alignment/>
    </xf>
    <xf numFmtId="179" fontId="2" fillId="0" borderId="0" xfId="42" applyFont="1" applyFill="1" applyBorder="1" applyAlignment="1">
      <alignment/>
    </xf>
    <xf numFmtId="0" fontId="1" fillId="0" borderId="18" xfId="0" applyFont="1" applyFill="1" applyBorder="1" applyAlignment="1">
      <alignment horizontal="center" vertical="top" wrapText="1"/>
    </xf>
    <xf numFmtId="0" fontId="2" fillId="0" borderId="18" xfId="0" applyFont="1" applyFill="1" applyBorder="1" applyAlignment="1">
      <alignment horizontal="center" vertical="top" wrapText="1"/>
    </xf>
    <xf numFmtId="179" fontId="1" fillId="0" borderId="19" xfId="42" applyFont="1" applyFill="1" applyBorder="1" applyAlignment="1">
      <alignment/>
    </xf>
    <xf numFmtId="179" fontId="2" fillId="0" borderId="19" xfId="42" applyFont="1" applyFill="1" applyBorder="1" applyAlignment="1">
      <alignment/>
    </xf>
    <xf numFmtId="179" fontId="2" fillId="0" borderId="19" xfId="42" applyFont="1" applyFill="1" applyBorder="1" applyAlignment="1">
      <alignment vertical="top" wrapText="1"/>
    </xf>
    <xf numFmtId="179" fontId="2" fillId="0" borderId="20" xfId="42" applyFont="1" applyFill="1" applyBorder="1" applyAlignment="1">
      <alignment vertical="top" wrapText="1"/>
    </xf>
    <xf numFmtId="179" fontId="1" fillId="0" borderId="0" xfId="42" applyFont="1" applyFill="1" applyAlignment="1">
      <alignment/>
    </xf>
    <xf numFmtId="179" fontId="2" fillId="0" borderId="10" xfId="42" applyFont="1" applyFill="1" applyBorder="1" applyAlignment="1">
      <alignment/>
    </xf>
    <xf numFmtId="179" fontId="1" fillId="0" borderId="10" xfId="42" applyFont="1" applyFill="1" applyBorder="1" applyAlignment="1">
      <alignment horizontal="justify" vertical="top"/>
    </xf>
    <xf numFmtId="179" fontId="2" fillId="0" borderId="0" xfId="42" applyFont="1" applyFill="1" applyBorder="1" applyAlignment="1">
      <alignment horizontal="left" vertical="top" wrapText="1"/>
    </xf>
    <xf numFmtId="179" fontId="1" fillId="0" borderId="0" xfId="42" applyFont="1" applyFill="1" applyBorder="1" applyAlignment="1">
      <alignment horizontal="left" vertical="center" wrapText="1"/>
    </xf>
    <xf numFmtId="179" fontId="2" fillId="0" borderId="21" xfId="42" applyFont="1" applyFill="1" applyBorder="1" applyAlignment="1">
      <alignment horizontal="center" vertical="center" wrapText="1"/>
    </xf>
    <xf numFmtId="179" fontId="2" fillId="0" borderId="0" xfId="42" applyFont="1" applyFill="1" applyBorder="1" applyAlignment="1">
      <alignment horizontal="left" vertical="center" wrapText="1"/>
    </xf>
    <xf numFmtId="179" fontId="2" fillId="0" borderId="22" xfId="42" applyFont="1" applyFill="1" applyBorder="1" applyAlignment="1">
      <alignment horizontal="left" vertical="center" wrapText="1"/>
    </xf>
    <xf numFmtId="179" fontId="2" fillId="0" borderId="0" xfId="42" applyFont="1" applyFill="1" applyAlignment="1">
      <alignment/>
    </xf>
    <xf numFmtId="179" fontId="1" fillId="0" borderId="19" xfId="42" applyFont="1" applyFill="1" applyBorder="1" applyAlignment="1">
      <alignment vertical="top" wrapText="1"/>
    </xf>
    <xf numFmtId="0" fontId="2" fillId="0" borderId="10" xfId="0" applyFont="1" applyFill="1" applyBorder="1" applyAlignment="1">
      <alignment horizontal="left" indent="1"/>
    </xf>
    <xf numFmtId="0" fontId="2" fillId="0" borderId="10" xfId="0" applyFont="1" applyFill="1" applyBorder="1" applyAlignment="1">
      <alignment horizontal="left" vertical="top" indent="1"/>
    </xf>
    <xf numFmtId="0" fontId="1" fillId="0" borderId="10" xfId="0" applyFont="1" applyFill="1" applyBorder="1" applyAlignment="1">
      <alignment horizontal="left" vertical="top" indent="3"/>
    </xf>
    <xf numFmtId="0" fontId="44" fillId="0" borderId="10" xfId="0" applyFont="1" applyFill="1" applyBorder="1" applyAlignment="1" applyProtection="1">
      <alignment horizontal="left" indent="3"/>
      <protection hidden="1"/>
    </xf>
    <xf numFmtId="0" fontId="1" fillId="0" borderId="10" xfId="0" applyFont="1" applyFill="1" applyBorder="1" applyAlignment="1" applyProtection="1">
      <alignment horizontal="left" indent="3"/>
      <protection hidden="1"/>
    </xf>
    <xf numFmtId="0" fontId="44" fillId="0" borderId="10" xfId="57" applyFont="1" applyFill="1" applyBorder="1" applyAlignment="1" applyProtection="1">
      <alignment horizontal="left" vertical="center" indent="3"/>
      <protection hidden="1"/>
    </xf>
    <xf numFmtId="0" fontId="2" fillId="0" borderId="10" xfId="56" applyFont="1" applyFill="1" applyBorder="1" applyAlignment="1" applyProtection="1">
      <alignment horizontal="right" vertical="center" indent="1"/>
      <protection hidden="1"/>
    </xf>
    <xf numFmtId="0" fontId="44" fillId="0" borderId="10" xfId="57" applyFont="1" applyFill="1" applyBorder="1" applyAlignment="1" applyProtection="1">
      <alignment horizontal="left" vertical="center" wrapText="1" indent="3"/>
      <protection hidden="1"/>
    </xf>
    <xf numFmtId="0" fontId="45" fillId="0" borderId="10" xfId="0" applyFont="1" applyFill="1" applyBorder="1" applyAlignment="1" applyProtection="1">
      <alignment horizontal="left" wrapText="1" indent="1"/>
      <protection hidden="1"/>
    </xf>
    <xf numFmtId="0" fontId="45" fillId="0" borderId="10" xfId="0" applyFont="1" applyFill="1" applyBorder="1" applyAlignment="1" applyProtection="1">
      <alignment horizontal="left" wrapText="1" indent="2"/>
      <protection hidden="1"/>
    </xf>
    <xf numFmtId="0" fontId="45" fillId="0" borderId="10" xfId="0" applyFont="1" applyFill="1" applyBorder="1" applyAlignment="1" applyProtection="1">
      <alignment horizontal="right" wrapText="1" indent="3"/>
      <protection hidden="1"/>
    </xf>
    <xf numFmtId="0" fontId="44" fillId="0" borderId="10" xfId="0" applyFont="1" applyFill="1" applyBorder="1" applyAlignment="1" applyProtection="1">
      <alignment horizontal="left" wrapText="1" indent="3"/>
      <protection hidden="1"/>
    </xf>
    <xf numFmtId="0" fontId="45" fillId="0" borderId="10" xfId="0" applyFont="1" applyFill="1" applyBorder="1" applyAlignment="1" applyProtection="1">
      <alignment horizontal="left" wrapText="1" indent="3"/>
      <protection hidden="1"/>
    </xf>
    <xf numFmtId="0" fontId="44" fillId="0" borderId="10" xfId="0" applyFont="1" applyFill="1" applyBorder="1" applyAlignment="1" applyProtection="1">
      <alignment horizontal="left" wrapText="1" indent="4"/>
      <protection hidden="1"/>
    </xf>
    <xf numFmtId="0" fontId="2" fillId="0" borderId="10" xfId="0" applyFont="1" applyFill="1" applyBorder="1" applyAlignment="1">
      <alignment horizontal="right" vertical="top" indent="1"/>
    </xf>
    <xf numFmtId="179" fontId="1" fillId="0" borderId="14" xfId="42" applyFont="1" applyFill="1" applyBorder="1" applyAlignment="1">
      <alignment horizontal="justify" vertical="justify" wrapText="1"/>
    </xf>
    <xf numFmtId="0" fontId="1" fillId="0" borderId="22" xfId="0" applyFont="1" applyFill="1" applyBorder="1" applyAlignment="1">
      <alignment/>
    </xf>
    <xf numFmtId="0" fontId="2" fillId="0" borderId="16" xfId="0" applyFont="1" applyFill="1" applyBorder="1" applyAlignment="1">
      <alignment horizontal="center"/>
    </xf>
    <xf numFmtId="0" fontId="2" fillId="0" borderId="18" xfId="0" applyFont="1" applyFill="1" applyBorder="1" applyAlignment="1">
      <alignment horizontal="center"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0" xfId="0" applyFont="1" applyFill="1" applyBorder="1" applyAlignment="1">
      <alignment horizontal="center" vertical="top" wrapText="1"/>
    </xf>
    <xf numFmtId="0" fontId="4" fillId="0" borderId="0" xfId="0" applyFont="1" applyFill="1" applyBorder="1" applyAlignment="1">
      <alignment horizontal="center"/>
    </xf>
    <xf numFmtId="0" fontId="46" fillId="0" borderId="18" xfId="0" applyFont="1" applyFill="1" applyBorder="1" applyAlignment="1" applyProtection="1">
      <alignment horizontal="center" vertical="center"/>
      <protection hidden="1"/>
    </xf>
    <xf numFmtId="0" fontId="46" fillId="0" borderId="28" xfId="0" applyFont="1" applyFill="1" applyBorder="1" applyAlignment="1" applyProtection="1">
      <alignment horizontal="center" vertical="center"/>
      <protection hidden="1"/>
    </xf>
    <xf numFmtId="0" fontId="47" fillId="0" borderId="29" xfId="0" applyFont="1" applyFill="1" applyBorder="1" applyAlignment="1" applyProtection="1">
      <alignment horizontal="center" vertical="center"/>
      <protection hidden="1"/>
    </xf>
    <xf numFmtId="0" fontId="47" fillId="0" borderId="18" xfId="0" applyFont="1" applyFill="1" applyBorder="1" applyAlignment="1" applyProtection="1">
      <alignment horizontal="center" vertical="center"/>
      <protection hidden="1"/>
    </xf>
    <xf numFmtId="0" fontId="44" fillId="0" borderId="10" xfId="0" applyFont="1" applyFill="1" applyBorder="1" applyAlignment="1" applyProtection="1">
      <alignment horizontal="left"/>
      <protection hidden="1"/>
    </xf>
    <xf numFmtId="0" fontId="2" fillId="0" borderId="30" xfId="0" applyFont="1" applyFill="1" applyBorder="1" applyAlignment="1">
      <alignment horizontal="center" wrapText="1"/>
    </xf>
    <xf numFmtId="0" fontId="45" fillId="0" borderId="10" xfId="0" applyFont="1" applyFill="1" applyBorder="1" applyAlignment="1" applyProtection="1">
      <alignment horizontal="left"/>
      <protection/>
    </xf>
    <xf numFmtId="0" fontId="45" fillId="0" borderId="10" xfId="0" applyFont="1" applyFill="1" applyBorder="1" applyAlignment="1" applyProtection="1">
      <alignment horizontal="left"/>
      <protection hidden="1"/>
    </xf>
    <xf numFmtId="0" fontId="44" fillId="0" borderId="10" xfId="0" applyFont="1" applyFill="1" applyBorder="1" applyAlignment="1" applyProtection="1">
      <alignment horizontal="left" indent="1"/>
      <protection hidden="1"/>
    </xf>
    <xf numFmtId="0" fontId="44" fillId="0" borderId="10" xfId="0" applyFont="1" applyFill="1" applyBorder="1" applyAlignment="1" applyProtection="1">
      <alignment horizontal="left" indent="1"/>
      <protection/>
    </xf>
    <xf numFmtId="0" fontId="2" fillId="0" borderId="26" xfId="0" applyFont="1" applyFill="1" applyBorder="1" applyAlignment="1">
      <alignment horizontal="center" wrapText="1"/>
    </xf>
    <xf numFmtId="0" fontId="2" fillId="0" borderId="26" xfId="0" applyFont="1" applyFill="1" applyBorder="1" applyAlignment="1">
      <alignment horizontal="center"/>
    </xf>
    <xf numFmtId="0" fontId="1" fillId="0" borderId="26" xfId="0" applyFont="1" applyFill="1" applyBorder="1" applyAlignment="1" applyProtection="1">
      <alignment horizontal="center"/>
      <protection hidden="1"/>
    </xf>
    <xf numFmtId="0" fontId="2" fillId="0" borderId="26" xfId="0" applyFont="1" applyFill="1" applyBorder="1" applyAlignment="1" applyProtection="1">
      <alignment horizontal="center"/>
      <protection hidden="1"/>
    </xf>
    <xf numFmtId="0" fontId="2" fillId="0" borderId="0" xfId="56" applyFont="1" applyFill="1" applyBorder="1" applyAlignment="1" applyProtection="1">
      <alignment horizontal="right" vertical="center"/>
      <protection hidden="1"/>
    </xf>
    <xf numFmtId="0" fontId="45" fillId="0" borderId="10" xfId="57" applyFont="1" applyFill="1" applyBorder="1" applyAlignment="1" applyProtection="1">
      <alignment horizontal="right" vertical="center" indent="3"/>
      <protection hidden="1"/>
    </xf>
    <xf numFmtId="0" fontId="45" fillId="0" borderId="10" xfId="0" applyFont="1" applyFill="1" applyBorder="1" applyAlignment="1" applyProtection="1">
      <alignment horizontal="right" wrapText="1" indent="2"/>
      <protection hidden="1"/>
    </xf>
    <xf numFmtId="0" fontId="2" fillId="0" borderId="10" xfId="56" applyFont="1" applyFill="1" applyBorder="1" applyAlignment="1" applyProtection="1">
      <alignment horizontal="right" vertical="center" indent="3"/>
      <protection hidden="1"/>
    </xf>
    <xf numFmtId="0" fontId="2" fillId="0" borderId="14" xfId="56" applyFont="1" applyFill="1" applyBorder="1" applyAlignment="1" applyProtection="1">
      <alignment horizontal="right" vertical="center" indent="3"/>
      <protection hidden="1"/>
    </xf>
    <xf numFmtId="0" fontId="1" fillId="0" borderId="10" xfId="0" applyFont="1" applyFill="1" applyBorder="1" applyAlignment="1">
      <alignment vertical="top"/>
    </xf>
    <xf numFmtId="14" fontId="1" fillId="0" borderId="22" xfId="42" applyNumberFormat="1" applyFont="1" applyFill="1" applyBorder="1" applyAlignment="1">
      <alignment/>
    </xf>
    <xf numFmtId="179" fontId="2" fillId="0" borderId="10" xfId="42" applyFont="1" applyFill="1" applyBorder="1" applyAlignment="1">
      <alignment horizontal="center" vertical="top"/>
    </xf>
    <xf numFmtId="179" fontId="1" fillId="0" borderId="10" xfId="42" applyFont="1" applyFill="1" applyBorder="1" applyAlignment="1">
      <alignment/>
    </xf>
    <xf numFmtId="179" fontId="1" fillId="0" borderId="10" xfId="42" applyFont="1" applyFill="1" applyBorder="1" applyAlignment="1">
      <alignment vertical="top" wrapText="1"/>
    </xf>
    <xf numFmtId="179" fontId="2" fillId="0" borderId="10" xfId="42" applyFont="1" applyFill="1" applyBorder="1" applyAlignment="1">
      <alignment vertical="top" wrapText="1"/>
    </xf>
    <xf numFmtId="195" fontId="44" fillId="0" borderId="10" xfId="0" applyNumberFormat="1" applyFont="1" applyFill="1" applyBorder="1" applyAlignment="1" applyProtection="1">
      <alignment horizontal="left" indent="1"/>
      <protection/>
    </xf>
    <xf numFmtId="195" fontId="48" fillId="0" borderId="10" xfId="0" applyNumberFormat="1" applyFont="1" applyFill="1" applyBorder="1" applyAlignment="1" applyProtection="1">
      <alignment horizontal="left" indent="1"/>
      <protection/>
    </xf>
    <xf numFmtId="179" fontId="1" fillId="0" borderId="10" xfId="42" applyFont="1" applyFill="1" applyBorder="1" applyAlignment="1">
      <alignment horizontal="justify" vertical="top" wrapText="1"/>
    </xf>
    <xf numFmtId="179" fontId="1" fillId="0" borderId="10" xfId="42" applyFont="1" applyFill="1" applyBorder="1" applyAlignment="1">
      <alignment horizontal="left" vertical="top" wrapText="1"/>
    </xf>
    <xf numFmtId="0" fontId="1" fillId="0" borderId="31" xfId="0" applyFont="1" applyFill="1" applyBorder="1" applyAlignment="1">
      <alignment horizontal="center" vertical="top" wrapText="1"/>
    </xf>
    <xf numFmtId="0" fontId="2" fillId="0" borderId="26" xfId="0" applyFont="1" applyFill="1" applyBorder="1" applyAlignment="1">
      <alignment horizontal="center" vertical="top" wrapText="1"/>
    </xf>
    <xf numFmtId="0" fontId="44" fillId="0" borderId="10" xfId="0" applyFont="1" applyFill="1" applyBorder="1" applyAlignment="1" applyProtection="1">
      <alignment horizontal="left" vertical="center" indent="3"/>
      <protection hidden="1"/>
    </xf>
    <xf numFmtId="0" fontId="1" fillId="0" borderId="10" xfId="0" applyFont="1" applyFill="1" applyBorder="1" applyAlignment="1" applyProtection="1">
      <alignment horizontal="left" vertical="center" indent="3"/>
      <protection hidden="1"/>
    </xf>
    <xf numFmtId="0" fontId="1" fillId="0" borderId="26" xfId="0" applyFont="1" applyFill="1" applyBorder="1" applyAlignment="1">
      <alignment horizontal="center"/>
    </xf>
    <xf numFmtId="0" fontId="1" fillId="0" borderId="10" xfId="0" applyFont="1" applyFill="1" applyBorder="1" applyAlignment="1" applyProtection="1">
      <alignment horizontal="left" vertical="center" wrapText="1" indent="3"/>
      <protection hidden="1"/>
    </xf>
    <xf numFmtId="0" fontId="1" fillId="0" borderId="27" xfId="0" applyFont="1" applyFill="1" applyBorder="1" applyAlignment="1">
      <alignment horizontal="center"/>
    </xf>
    <xf numFmtId="0" fontId="0" fillId="0" borderId="0" xfId="0" applyFont="1" applyFill="1" applyAlignment="1">
      <alignment horizontal="center"/>
    </xf>
    <xf numFmtId="179" fontId="0" fillId="0" borderId="0" xfId="42" applyFont="1" applyFill="1" applyAlignment="1">
      <alignment/>
    </xf>
    <xf numFmtId="0" fontId="2" fillId="0" borderId="12" xfId="0" applyFont="1" applyFill="1" applyBorder="1" applyAlignment="1">
      <alignment horizontal="center" wrapText="1"/>
    </xf>
    <xf numFmtId="0" fontId="2" fillId="0" borderId="10" xfId="0" applyFont="1" applyFill="1" applyBorder="1" applyAlignment="1">
      <alignment horizontal="center"/>
    </xf>
    <xf numFmtId="0" fontId="2" fillId="0" borderId="32" xfId="0" applyFont="1" applyFill="1" applyBorder="1" applyAlignment="1">
      <alignment horizontal="center" vertical="top" wrapText="1"/>
    </xf>
    <xf numFmtId="0" fontId="2" fillId="0" borderId="33" xfId="0" applyFont="1" applyFill="1" applyBorder="1" applyAlignment="1">
      <alignment horizontal="center"/>
    </xf>
    <xf numFmtId="0" fontId="1" fillId="0" borderId="13" xfId="0" applyFont="1" applyFill="1" applyBorder="1" applyAlignment="1">
      <alignment horizontal="center" wrapText="1"/>
    </xf>
    <xf numFmtId="0" fontId="2" fillId="0" borderId="12" xfId="0" applyFont="1" applyFill="1" applyBorder="1" applyAlignment="1">
      <alignment horizontal="center" vertical="top" wrapText="1"/>
    </xf>
    <xf numFmtId="179" fontId="2" fillId="0" borderId="10" xfId="44" applyFont="1" applyFill="1" applyBorder="1" applyAlignment="1">
      <alignment horizontal="center" vertical="top" wrapText="1"/>
    </xf>
    <xf numFmtId="179" fontId="1" fillId="0" borderId="19" xfId="42" applyFont="1" applyFill="1" applyBorder="1" applyAlignment="1">
      <alignment horizontal="center" vertical="top" wrapText="1"/>
    </xf>
    <xf numFmtId="179" fontId="2" fillId="0" borderId="19" xfId="42"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xf>
    <xf numFmtId="0" fontId="2" fillId="0" borderId="21" xfId="0" applyFont="1" applyFill="1" applyBorder="1" applyAlignment="1">
      <alignment horizontal="center" vertical="center" wrapText="1"/>
    </xf>
    <xf numFmtId="179" fontId="2" fillId="0" borderId="0" xfId="42" applyFont="1" applyFill="1" applyBorder="1" applyAlignment="1">
      <alignment horizontal="right" vertical="top" wrapText="1"/>
    </xf>
    <xf numFmtId="0" fontId="1" fillId="0" borderId="22" xfId="0" applyFont="1" applyFill="1" applyBorder="1" applyAlignment="1">
      <alignment horizontal="center"/>
    </xf>
    <xf numFmtId="0" fontId="1" fillId="0" borderId="10" xfId="0" applyFont="1" applyFill="1" applyBorder="1" applyAlignment="1">
      <alignment horizontal="center" wrapText="1"/>
    </xf>
    <xf numFmtId="195" fontId="48" fillId="0" borderId="10" xfId="0" applyNumberFormat="1" applyFont="1" applyFill="1" applyBorder="1" applyAlignment="1" applyProtection="1">
      <alignment horizontal="center"/>
      <protection/>
    </xf>
    <xf numFmtId="179" fontId="0" fillId="0" borderId="34" xfId="42" applyFont="1" applyFill="1" applyBorder="1" applyAlignment="1" applyProtection="1">
      <alignment horizontal="center"/>
      <protection/>
    </xf>
    <xf numFmtId="179" fontId="0" fillId="0" borderId="10" xfId="42" applyFont="1" applyFill="1" applyBorder="1" applyAlignment="1" applyProtection="1">
      <alignment horizontal="center" wrapText="1"/>
      <protection/>
    </xf>
    <xf numFmtId="179" fontId="1" fillId="0" borderId="10" xfId="42" applyFont="1" applyFill="1" applyBorder="1" applyAlignment="1">
      <alignment horizontal="center" vertical="justify" wrapText="1"/>
    </xf>
    <xf numFmtId="0" fontId="44" fillId="0" borderId="10" xfId="0" applyFont="1" applyFill="1" applyBorder="1" applyAlignment="1" applyProtection="1">
      <alignment horizontal="center"/>
      <protection hidden="1"/>
    </xf>
    <xf numFmtId="0" fontId="1" fillId="0" borderId="14" xfId="0" applyFont="1" applyFill="1" applyBorder="1" applyAlignment="1">
      <alignment horizontal="center" vertical="top" wrapText="1"/>
    </xf>
    <xf numFmtId="0" fontId="2" fillId="0" borderId="22" xfId="0" applyFont="1" applyFill="1" applyBorder="1" applyAlignment="1">
      <alignment horizontal="center" vertical="top" wrapText="1"/>
    </xf>
    <xf numFmtId="179" fontId="2" fillId="0" borderId="10" xfId="42" applyFont="1" applyFill="1" applyBorder="1" applyAlignment="1">
      <alignment horizontal="center"/>
    </xf>
    <xf numFmtId="10" fontId="1" fillId="0" borderId="10" xfId="42" applyNumberFormat="1" applyFont="1" applyFill="1" applyBorder="1" applyAlignment="1">
      <alignment horizontal="center" vertical="justify" wrapText="1"/>
    </xf>
    <xf numFmtId="186" fontId="1" fillId="0" borderId="10" xfId="42" applyNumberFormat="1" applyFont="1" applyFill="1" applyBorder="1" applyAlignment="1">
      <alignment horizontal="center" vertical="justify" wrapText="1"/>
    </xf>
    <xf numFmtId="9" fontId="1" fillId="0" borderId="10" xfId="42" applyNumberFormat="1" applyFont="1" applyFill="1" applyBorder="1" applyAlignment="1">
      <alignment horizontal="center" vertical="justify"/>
    </xf>
    <xf numFmtId="10" fontId="1" fillId="0" borderId="14" xfId="42" applyNumberFormat="1" applyFont="1" applyFill="1" applyBorder="1" applyAlignment="1">
      <alignment horizontal="center" vertical="top"/>
    </xf>
    <xf numFmtId="179" fontId="2" fillId="0" borderId="35" xfId="42" applyFont="1" applyFill="1" applyBorder="1" applyAlignment="1">
      <alignment horizontal="center" vertical="top" wrapText="1"/>
    </xf>
    <xf numFmtId="179" fontId="1" fillId="0" borderId="20" xfId="42" applyFont="1" applyFill="1" applyBorder="1" applyAlignment="1">
      <alignment horizontal="center" vertical="top" wrapText="1"/>
    </xf>
    <xf numFmtId="179" fontId="1" fillId="0" borderId="19" xfId="42" applyFont="1" applyFill="1" applyBorder="1" applyAlignment="1">
      <alignment horizontal="center"/>
    </xf>
    <xf numFmtId="179" fontId="2" fillId="0" borderId="19" xfId="42" applyFont="1" applyFill="1" applyBorder="1" applyAlignment="1">
      <alignment horizontal="center"/>
    </xf>
    <xf numFmtId="179" fontId="0" fillId="0" borderId="19" xfId="42" applyFont="1" applyFill="1" applyBorder="1" applyAlignment="1" applyProtection="1">
      <alignment horizontal="center"/>
      <protection locked="0"/>
    </xf>
    <xf numFmtId="179" fontId="2" fillId="0" borderId="20" xfId="42"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179" fontId="1" fillId="0" borderId="0" xfId="44" applyFont="1" applyFill="1" applyBorder="1" applyAlignment="1">
      <alignment horizontal="center" vertical="center" wrapText="1"/>
    </xf>
    <xf numFmtId="0" fontId="2" fillId="0" borderId="0" xfId="0" applyFont="1" applyFill="1" applyBorder="1" applyAlignment="1">
      <alignment horizontal="center" vertical="top"/>
    </xf>
    <xf numFmtId="179" fontId="2" fillId="0" borderId="10" xfId="42" applyFont="1" applyFill="1" applyBorder="1" applyAlignment="1">
      <alignment vertical="center" wrapText="1"/>
    </xf>
    <xf numFmtId="0" fontId="2" fillId="0" borderId="10" xfId="0" applyFont="1" applyFill="1" applyBorder="1" applyAlignment="1">
      <alignment horizontal="center" wrapText="1"/>
    </xf>
    <xf numFmtId="179" fontId="1" fillId="0" borderId="0" xfId="0" applyNumberFormat="1" applyFont="1" applyFill="1" applyBorder="1" applyAlignment="1">
      <alignment horizontal="center"/>
    </xf>
    <xf numFmtId="171" fontId="2" fillId="0" borderId="0" xfId="0" applyNumberFormat="1" applyFont="1" applyFill="1" applyBorder="1" applyAlignment="1">
      <alignment horizontal="left" vertical="top" wrapText="1"/>
    </xf>
    <xf numFmtId="179" fontId="2" fillId="0" borderId="36" xfId="42" applyFont="1" applyFill="1" applyBorder="1" applyAlignment="1">
      <alignment horizontal="center" vertical="center" wrapText="1"/>
    </xf>
    <xf numFmtId="179" fontId="2" fillId="0" borderId="37" xfId="42" applyFont="1" applyFill="1" applyBorder="1" applyAlignment="1">
      <alignment horizontal="left" vertical="center" wrapText="1"/>
    </xf>
    <xf numFmtId="179" fontId="2" fillId="0" borderId="38" xfId="42" applyFont="1" applyFill="1" applyBorder="1" applyAlignment="1">
      <alignment horizontal="left" vertical="center" wrapText="1"/>
    </xf>
    <xf numFmtId="14" fontId="2" fillId="0" borderId="0" xfId="0" applyNumberFormat="1" applyFont="1" applyFill="1" applyBorder="1" applyAlignment="1">
      <alignment horizontal="left" vertical="top"/>
    </xf>
    <xf numFmtId="179" fontId="1" fillId="0" borderId="10" xfId="42" applyFont="1" applyFill="1" applyBorder="1" applyAlignment="1">
      <alignment horizontal="right" vertical="top" wrapText="1"/>
    </xf>
    <xf numFmtId="179" fontId="0" fillId="0" borderId="19" xfId="42" applyFont="1" applyFill="1" applyBorder="1" applyAlignment="1" applyProtection="1">
      <alignment/>
      <protection locked="0"/>
    </xf>
    <xf numFmtId="43" fontId="2" fillId="0" borderId="0" xfId="56" applyNumberFormat="1" applyFont="1" applyFill="1" applyBorder="1" applyAlignment="1" applyProtection="1">
      <alignment horizontal="center" vertical="center"/>
      <protection hidden="1"/>
    </xf>
    <xf numFmtId="43" fontId="1" fillId="0" borderId="0" xfId="0" applyNumberFormat="1" applyFont="1" applyFill="1" applyAlignment="1">
      <alignment/>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42" xfId="0" applyFont="1" applyFill="1" applyBorder="1" applyAlignment="1">
      <alignment horizontal="center" wrapText="1"/>
    </xf>
    <xf numFmtId="0" fontId="2" fillId="0" borderId="10" xfId="0" applyFont="1" applyFill="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0" fillId="0" borderId="15" xfId="0" applyFont="1" applyFill="1" applyBorder="1" applyAlignment="1">
      <alignment horizontal="center" wrapText="1"/>
    </xf>
    <xf numFmtId="0" fontId="0" fillId="0" borderId="0" xfId="0" applyFont="1" applyFill="1" applyBorder="1" applyAlignment="1">
      <alignment horizont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top" wrapText="1"/>
    </xf>
    <xf numFmtId="0" fontId="2" fillId="0" borderId="43" xfId="0" applyFont="1" applyFill="1" applyBorder="1" applyAlignment="1">
      <alignment horizontal="center"/>
    </xf>
    <xf numFmtId="0" fontId="1" fillId="0" borderId="10" xfId="0" applyFont="1" applyFill="1" applyBorder="1" applyAlignment="1">
      <alignment horizontal="justify" vertical="top"/>
    </xf>
    <xf numFmtId="0" fontId="0" fillId="0" borderId="10" xfId="0" applyFont="1" applyFill="1" applyBorder="1" applyAlignment="1" applyProtection="1">
      <alignment horizontal="left" wrapText="1" indent="1"/>
      <protection hidden="1"/>
    </xf>
    <xf numFmtId="179" fontId="0" fillId="0" borderId="44" xfId="42" applyFont="1" applyFill="1" applyBorder="1" applyAlignment="1" applyProtection="1">
      <alignment horizontal="left" indent="1"/>
      <protection/>
    </xf>
    <xf numFmtId="179" fontId="0" fillId="0" borderId="34" xfId="42" applyFont="1" applyFill="1" applyBorder="1" applyAlignment="1" applyProtection="1">
      <alignment horizontal="left" indent="1"/>
      <protection/>
    </xf>
    <xf numFmtId="0" fontId="1" fillId="0" borderId="10" xfId="0" applyFont="1" applyFill="1" applyBorder="1" applyAlignment="1">
      <alignment vertical="top" shrinkToFit="1"/>
    </xf>
    <xf numFmtId="0" fontId="3" fillId="0" borderId="17" xfId="0" applyFont="1" applyFill="1" applyBorder="1" applyAlignment="1">
      <alignment horizontal="center" wrapText="1"/>
    </xf>
    <xf numFmtId="0" fontId="3" fillId="0" borderId="21" xfId="0" applyFont="1" applyFill="1" applyBorder="1" applyAlignment="1">
      <alignment horizontal="center" wrapText="1"/>
    </xf>
    <xf numFmtId="0" fontId="2"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2" fillId="0" borderId="25" xfId="0" applyFont="1" applyFill="1" applyBorder="1" applyAlignment="1">
      <alignment horizontal="center"/>
    </xf>
    <xf numFmtId="0" fontId="2" fillId="0" borderId="45" xfId="0" applyFont="1" applyFill="1" applyBorder="1" applyAlignment="1">
      <alignment horizontal="center"/>
    </xf>
    <xf numFmtId="179" fontId="0" fillId="0" borderId="10" xfId="42" applyFont="1" applyFill="1" applyBorder="1" applyAlignment="1" applyProtection="1">
      <alignment horizontal="left" wrapText="1" indent="1"/>
      <protection/>
    </xf>
    <xf numFmtId="0" fontId="2" fillId="0" borderId="17"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48"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179" fontId="2" fillId="0" borderId="0" xfId="42" applyFont="1" applyFill="1" applyBorder="1" applyAlignment="1">
      <alignment vertical="top" wrapText="1"/>
    </xf>
    <xf numFmtId="179" fontId="2" fillId="0" borderId="0" xfId="42" applyFont="1" applyFill="1" applyBorder="1" applyAlignment="1">
      <alignment vertical="top"/>
    </xf>
    <xf numFmtId="0" fontId="2" fillId="0" borderId="0" xfId="0" applyFont="1" applyFill="1" applyBorder="1" applyAlignment="1">
      <alignment vertical="top" wrapText="1"/>
    </xf>
    <xf numFmtId="0" fontId="1" fillId="0" borderId="14" xfId="0" applyFont="1" applyFill="1" applyBorder="1" applyAlignment="1">
      <alignment vertical="top" wrapText="1"/>
    </xf>
    <xf numFmtId="0" fontId="2" fillId="0" borderId="0" xfId="0" applyFont="1" applyFill="1" applyBorder="1" applyAlignment="1">
      <alignment horizontal="center" vertical="top" wrapText="1"/>
    </xf>
    <xf numFmtId="179" fontId="1" fillId="0" borderId="0" xfId="44" applyFont="1" applyFill="1" applyBorder="1" applyAlignment="1">
      <alignment horizontal="left" vertical="center" wrapText="1"/>
    </xf>
    <xf numFmtId="0" fontId="2" fillId="0" borderId="49" xfId="0" applyFont="1" applyFill="1" applyBorder="1" applyAlignment="1">
      <alignment horizontal="center" vertical="top" wrapText="1"/>
    </xf>
    <xf numFmtId="0" fontId="1" fillId="0" borderId="0" xfId="0" applyFont="1" applyFill="1" applyBorder="1" applyAlignment="1">
      <alignment horizontal="justify" wrapText="1"/>
    </xf>
    <xf numFmtId="0" fontId="2" fillId="0" borderId="10" xfId="0" applyFont="1" applyFill="1" applyBorder="1" applyAlignment="1">
      <alignment horizont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14"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5"/>
  <sheetViews>
    <sheetView tabSelected="1" zoomScale="115" zoomScaleNormal="115" zoomScaleSheetLayoutView="100" zoomScalePageLayoutView="0" workbookViewId="0" topLeftCell="A160">
      <selection activeCell="D169" sqref="D169"/>
    </sheetView>
  </sheetViews>
  <sheetFormatPr defaultColWidth="9.140625" defaultRowHeight="12.75"/>
  <cols>
    <col min="1" max="1" width="7.28125" style="41" bestFit="1" customWidth="1"/>
    <col min="2" max="2" width="3.7109375" style="1" customWidth="1"/>
    <col min="3" max="3" width="60.140625" style="1" customWidth="1"/>
    <col min="4" max="4" width="12.28125" style="41" customWidth="1"/>
    <col min="5" max="8" width="12.28125" style="58" customWidth="1"/>
    <col min="9" max="9" width="9.140625" style="1" customWidth="1"/>
    <col min="10" max="10" width="12.421875" style="1" bestFit="1" customWidth="1"/>
    <col min="11" max="16384" width="9.140625" style="1" customWidth="1"/>
  </cols>
  <sheetData>
    <row r="1" spans="1:8" ht="15.75">
      <c r="A1" s="203" t="s">
        <v>45</v>
      </c>
      <c r="B1" s="204"/>
      <c r="C1" s="204"/>
      <c r="D1" s="204"/>
      <c r="E1" s="204"/>
      <c r="F1" s="204"/>
      <c r="G1" s="204"/>
      <c r="H1" s="204"/>
    </row>
    <row r="2" spans="1:8" ht="12.75">
      <c r="A2" s="193" t="s">
        <v>58</v>
      </c>
      <c r="B2" s="194"/>
      <c r="C2" s="194"/>
      <c r="D2" s="194"/>
      <c r="E2" s="194"/>
      <c r="F2" s="194"/>
      <c r="G2" s="194"/>
      <c r="H2" s="194"/>
    </row>
    <row r="3" spans="1:8" ht="12.75">
      <c r="A3" s="193" t="s">
        <v>76</v>
      </c>
      <c r="B3" s="194"/>
      <c r="C3" s="194"/>
      <c r="D3" s="194"/>
      <c r="E3" s="194"/>
      <c r="F3" s="194"/>
      <c r="G3" s="194"/>
      <c r="H3" s="194"/>
    </row>
    <row r="4" spans="1:8" ht="12.75">
      <c r="A4" s="193" t="s">
        <v>59</v>
      </c>
      <c r="B4" s="194"/>
      <c r="C4" s="194"/>
      <c r="D4" s="194"/>
      <c r="E4" s="194"/>
      <c r="F4" s="194"/>
      <c r="G4" s="194"/>
      <c r="H4" s="194"/>
    </row>
    <row r="5" spans="1:8" ht="12.75" thickBot="1">
      <c r="A5" s="85" t="s">
        <v>0</v>
      </c>
      <c r="B5" s="84"/>
      <c r="C5" s="84"/>
      <c r="D5" s="147"/>
      <c r="E5" s="114"/>
      <c r="F5" s="114"/>
      <c r="G5" s="114"/>
      <c r="H5" s="114"/>
    </row>
    <row r="6" spans="1:8" ht="12.75" thickBot="1">
      <c r="A6" s="207" t="s">
        <v>193</v>
      </c>
      <c r="B6" s="197"/>
      <c r="C6" s="197"/>
      <c r="D6" s="197"/>
      <c r="E6" s="197"/>
      <c r="F6" s="197"/>
      <c r="G6" s="197"/>
      <c r="H6" s="208"/>
    </row>
    <row r="7" spans="1:8" ht="33.75" customHeight="1">
      <c r="A7" s="99" t="s">
        <v>1</v>
      </c>
      <c r="B7" s="12" t="s">
        <v>2</v>
      </c>
      <c r="C7" s="12"/>
      <c r="D7" s="183" t="s">
        <v>185</v>
      </c>
      <c r="E7" s="184"/>
      <c r="F7" s="185"/>
      <c r="G7" s="186" t="s">
        <v>188</v>
      </c>
      <c r="H7" s="187"/>
    </row>
    <row r="8" spans="1:8" ht="33.75" customHeight="1">
      <c r="A8" s="99"/>
      <c r="B8" s="12"/>
      <c r="C8" s="12"/>
      <c r="D8" s="144" t="s">
        <v>187</v>
      </c>
      <c r="E8" s="144" t="s">
        <v>184</v>
      </c>
      <c r="F8" s="132" t="s">
        <v>186</v>
      </c>
      <c r="G8" s="144" t="s">
        <v>187</v>
      </c>
      <c r="H8" s="132" t="s">
        <v>186</v>
      </c>
    </row>
    <row r="9" spans="1:8" ht="12">
      <c r="A9" s="53"/>
      <c r="B9" s="133"/>
      <c r="C9" s="133"/>
      <c r="D9" s="144"/>
      <c r="E9" s="144"/>
      <c r="F9" s="132"/>
      <c r="G9" s="132"/>
      <c r="H9" s="132"/>
    </row>
    <row r="10" spans="1:8" ht="12">
      <c r="A10" s="86">
        <v>1</v>
      </c>
      <c r="B10" s="3" t="s">
        <v>3</v>
      </c>
      <c r="C10" s="3"/>
      <c r="D10" s="133"/>
      <c r="E10" s="133"/>
      <c r="F10" s="115"/>
      <c r="G10" s="115"/>
      <c r="H10" s="115"/>
    </row>
    <row r="11" spans="1:10" ht="12">
      <c r="A11" s="52"/>
      <c r="B11" s="195" t="s">
        <v>67</v>
      </c>
      <c r="C11" s="195"/>
      <c r="D11" s="23">
        <v>105.17</v>
      </c>
      <c r="E11" s="23">
        <v>95.95</v>
      </c>
      <c r="F11" s="23">
        <v>100.53</v>
      </c>
      <c r="G11" s="23">
        <v>292.3</v>
      </c>
      <c r="H11" s="23">
        <v>276.11</v>
      </c>
      <c r="J11" s="8"/>
    </row>
    <row r="12" spans="1:10" ht="12">
      <c r="A12" s="52"/>
      <c r="B12" s="189" t="s">
        <v>68</v>
      </c>
      <c r="C12" s="189"/>
      <c r="D12" s="30">
        <f>0.03+12.37</f>
        <v>12.399999999999999</v>
      </c>
      <c r="E12" s="30">
        <f>0.03+12.37</f>
        <v>12.399999999999999</v>
      </c>
      <c r="F12" s="27">
        <v>13.03</v>
      </c>
      <c r="G12" s="23">
        <f>+D12+E12+12.41</f>
        <v>37.209999999999994</v>
      </c>
      <c r="H12" s="23">
        <f>10.28+13.03+13.03+13.03</f>
        <v>49.37</v>
      </c>
      <c r="J12" s="8"/>
    </row>
    <row r="13" spans="1:10" s="5" customFormat="1" ht="12">
      <c r="A13" s="53"/>
      <c r="B13" s="190" t="s">
        <v>4</v>
      </c>
      <c r="C13" s="190"/>
      <c r="D13" s="171">
        <f>SUM(D11:D12)</f>
        <v>117.57</v>
      </c>
      <c r="E13" s="171">
        <f>SUM(E11:E12)</f>
        <v>108.35</v>
      </c>
      <c r="F13" s="28">
        <f>SUM(F11:F12)</f>
        <v>113.56</v>
      </c>
      <c r="G13" s="28">
        <f>+G11+G12</f>
        <v>329.51</v>
      </c>
      <c r="H13" s="28">
        <f>SUM(H11:H12)</f>
        <v>325.48</v>
      </c>
      <c r="J13" s="8"/>
    </row>
    <row r="14" spans="1:10" ht="12">
      <c r="A14" s="53">
        <v>2</v>
      </c>
      <c r="B14" s="188" t="s">
        <v>5</v>
      </c>
      <c r="C14" s="188"/>
      <c r="D14" s="142"/>
      <c r="E14" s="142"/>
      <c r="F14" s="28"/>
      <c r="G14" s="23">
        <f aca="true" t="shared" si="0" ref="G14:G43">+D14+E14</f>
        <v>0</v>
      </c>
      <c r="H14" s="28"/>
      <c r="J14" s="8"/>
    </row>
    <row r="15" spans="1:10" ht="12">
      <c r="A15" s="53"/>
      <c r="B15" s="31" t="s">
        <v>6</v>
      </c>
      <c r="C15" s="6" t="s">
        <v>78</v>
      </c>
      <c r="D15" s="141"/>
      <c r="E15" s="141"/>
      <c r="F15" s="29">
        <v>0</v>
      </c>
      <c r="G15" s="23">
        <f t="shared" si="0"/>
        <v>0</v>
      </c>
      <c r="H15" s="24">
        <v>0</v>
      </c>
      <c r="J15" s="8"/>
    </row>
    <row r="16" spans="1:10" ht="12">
      <c r="A16" s="53"/>
      <c r="B16" s="31" t="s">
        <v>7</v>
      </c>
      <c r="C16" s="6" t="s">
        <v>79</v>
      </c>
      <c r="D16" s="141"/>
      <c r="E16" s="141"/>
      <c r="F16" s="29">
        <v>0</v>
      </c>
      <c r="G16" s="23">
        <f t="shared" si="0"/>
        <v>0</v>
      </c>
      <c r="H16" s="24">
        <v>0</v>
      </c>
      <c r="J16" s="8"/>
    </row>
    <row r="17" spans="1:10" ht="12">
      <c r="A17" s="53"/>
      <c r="B17" s="31" t="s">
        <v>8</v>
      </c>
      <c r="C17" s="32" t="s">
        <v>80</v>
      </c>
      <c r="D17" s="148"/>
      <c r="E17" s="148"/>
      <c r="F17" s="29">
        <v>0</v>
      </c>
      <c r="G17" s="23">
        <f t="shared" si="0"/>
        <v>0</v>
      </c>
      <c r="H17" s="24">
        <v>0</v>
      </c>
      <c r="J17" s="8"/>
    </row>
    <row r="18" spans="1:10" ht="12">
      <c r="A18" s="53"/>
      <c r="B18" s="31" t="s">
        <v>9</v>
      </c>
      <c r="C18" s="16" t="s">
        <v>10</v>
      </c>
      <c r="D18" s="30">
        <v>21.66</v>
      </c>
      <c r="E18" s="30">
        <v>21.4</v>
      </c>
      <c r="F18" s="25">
        <v>18.54</v>
      </c>
      <c r="G18" s="23">
        <v>63.77</v>
      </c>
      <c r="H18" s="179">
        <v>61.16</v>
      </c>
      <c r="J18" s="8"/>
    </row>
    <row r="19" spans="1:10" ht="12">
      <c r="A19" s="53"/>
      <c r="B19" s="31" t="s">
        <v>11</v>
      </c>
      <c r="C19" s="16" t="s">
        <v>16</v>
      </c>
      <c r="D19" s="30"/>
      <c r="E19" s="30"/>
      <c r="F19" s="25">
        <v>0</v>
      </c>
      <c r="G19" s="23">
        <f t="shared" si="0"/>
        <v>0</v>
      </c>
      <c r="H19" s="179">
        <v>0</v>
      </c>
      <c r="J19" s="8"/>
    </row>
    <row r="20" spans="1:10" ht="12">
      <c r="A20" s="53"/>
      <c r="B20" s="31" t="s">
        <v>13</v>
      </c>
      <c r="C20" s="16" t="s">
        <v>12</v>
      </c>
      <c r="D20" s="30">
        <v>-18.68</v>
      </c>
      <c r="E20" s="30">
        <v>16.75</v>
      </c>
      <c r="F20" s="25">
        <v>4.29</v>
      </c>
      <c r="G20" s="23">
        <f>+D20+E20+16.75</f>
        <v>14.82</v>
      </c>
      <c r="H20" s="179">
        <f>4.29*3</f>
        <v>12.870000000000001</v>
      </c>
      <c r="J20" s="8"/>
    </row>
    <row r="21" spans="1:10" ht="12">
      <c r="A21" s="53"/>
      <c r="B21" s="31" t="s">
        <v>77</v>
      </c>
      <c r="C21" s="16" t="s">
        <v>14</v>
      </c>
      <c r="D21" s="30">
        <v>47.04</v>
      </c>
      <c r="E21" s="30">
        <f>31.94-1</f>
        <v>30.94</v>
      </c>
      <c r="F21" s="25">
        <v>28.11</v>
      </c>
      <c r="G21" s="23">
        <v>107.59</v>
      </c>
      <c r="H21" s="179">
        <f>89.23-0.07</f>
        <v>89.16000000000001</v>
      </c>
      <c r="J21" s="8"/>
    </row>
    <row r="22" spans="1:10" ht="12">
      <c r="A22" s="53"/>
      <c r="B22" s="190" t="s">
        <v>15</v>
      </c>
      <c r="C22" s="190"/>
      <c r="D22" s="28">
        <f>SUM(D15:D21)</f>
        <v>50.019999999999996</v>
      </c>
      <c r="E22" s="28">
        <f>SUM(E15:E21)</f>
        <v>69.09</v>
      </c>
      <c r="F22" s="26">
        <f>SUM(F15:F21)</f>
        <v>50.94</v>
      </c>
      <c r="G22" s="28">
        <f>+SUM(G15:G21)</f>
        <v>186.18</v>
      </c>
      <c r="H22" s="26">
        <f>SUM(H15:H21)</f>
        <v>163.19</v>
      </c>
      <c r="J22" s="8"/>
    </row>
    <row r="23" spans="1:10" ht="12">
      <c r="A23" s="53">
        <v>3</v>
      </c>
      <c r="B23" s="188" t="s">
        <v>66</v>
      </c>
      <c r="C23" s="188"/>
      <c r="D23" s="28">
        <f>D13-D22</f>
        <v>67.55</v>
      </c>
      <c r="E23" s="28">
        <f>E13-E22</f>
        <v>39.25999999999999</v>
      </c>
      <c r="F23" s="28">
        <f>F13-F22</f>
        <v>62.620000000000005</v>
      </c>
      <c r="G23" s="28">
        <f>+G13-G22</f>
        <v>143.32999999999998</v>
      </c>
      <c r="H23" s="28">
        <f>H13-H22</f>
        <v>162.29000000000002</v>
      </c>
      <c r="I23" s="8"/>
      <c r="J23" s="8"/>
    </row>
    <row r="24" spans="1:10" ht="12">
      <c r="A24" s="52">
        <v>4</v>
      </c>
      <c r="B24" s="189" t="s">
        <v>69</v>
      </c>
      <c r="C24" s="189"/>
      <c r="D24" s="141"/>
      <c r="E24" s="141"/>
      <c r="F24" s="27"/>
      <c r="G24" s="23">
        <f t="shared" si="0"/>
        <v>0</v>
      </c>
      <c r="H24" s="27">
        <v>0</v>
      </c>
      <c r="J24" s="8"/>
    </row>
    <row r="25" spans="1:10" ht="12">
      <c r="A25" s="53">
        <v>5</v>
      </c>
      <c r="B25" s="188" t="s">
        <v>70</v>
      </c>
      <c r="C25" s="188"/>
      <c r="D25" s="28">
        <f>D23+D24</f>
        <v>67.55</v>
      </c>
      <c r="E25" s="28">
        <f>E23+E24</f>
        <v>39.25999999999999</v>
      </c>
      <c r="F25" s="28">
        <f>F23+F24</f>
        <v>62.620000000000005</v>
      </c>
      <c r="G25" s="28">
        <f>+G23+G24</f>
        <v>143.32999999999998</v>
      </c>
      <c r="H25" s="28">
        <f>H23+H24</f>
        <v>162.29000000000002</v>
      </c>
      <c r="I25" s="8"/>
      <c r="J25" s="8"/>
    </row>
    <row r="26" spans="1:10" ht="12">
      <c r="A26" s="53"/>
      <c r="B26" s="191"/>
      <c r="C26" s="191"/>
      <c r="D26" s="141"/>
      <c r="E26" s="141"/>
      <c r="F26" s="23"/>
      <c r="G26" s="23">
        <f t="shared" si="0"/>
        <v>0</v>
      </c>
      <c r="H26" s="23"/>
      <c r="J26" s="8"/>
    </row>
    <row r="27" spans="1:10" ht="12">
      <c r="A27" s="53">
        <v>6</v>
      </c>
      <c r="B27" s="188" t="s">
        <v>17</v>
      </c>
      <c r="C27" s="188"/>
      <c r="D27" s="142"/>
      <c r="E27" s="142"/>
      <c r="F27" s="116"/>
      <c r="G27" s="23">
        <f t="shared" si="0"/>
        <v>0</v>
      </c>
      <c r="H27" s="116"/>
      <c r="J27" s="8"/>
    </row>
    <row r="28" spans="1:10" ht="12">
      <c r="A28" s="53"/>
      <c r="B28" s="113" t="s">
        <v>168</v>
      </c>
      <c r="C28" s="6" t="s">
        <v>18</v>
      </c>
      <c r="D28" s="30">
        <f>+D25*25.75%</f>
        <v>17.394125</v>
      </c>
      <c r="E28" s="30">
        <f>+E25*25.75%</f>
        <v>10.109449999999997</v>
      </c>
      <c r="F28" s="30">
        <f>+F25*30.9%</f>
        <v>19.34958</v>
      </c>
      <c r="G28" s="30">
        <f>+G25*25.75%</f>
        <v>36.907475</v>
      </c>
      <c r="H28" s="30">
        <v>50.15</v>
      </c>
      <c r="J28" s="8"/>
    </row>
    <row r="29" spans="1:10" ht="12">
      <c r="A29" s="53"/>
      <c r="B29" s="6" t="s">
        <v>7</v>
      </c>
      <c r="C29" s="6" t="s">
        <v>81</v>
      </c>
      <c r="D29" s="117">
        <v>0</v>
      </c>
      <c r="E29" s="117">
        <v>0</v>
      </c>
      <c r="F29" s="117"/>
      <c r="G29" s="23">
        <f t="shared" si="0"/>
        <v>0</v>
      </c>
      <c r="H29" s="117">
        <v>0</v>
      </c>
      <c r="J29" s="8"/>
    </row>
    <row r="30" spans="1:10" ht="12">
      <c r="A30" s="53"/>
      <c r="B30" s="190" t="s">
        <v>71</v>
      </c>
      <c r="C30" s="190"/>
      <c r="D30" s="22">
        <f>+D28+D29</f>
        <v>17.394125</v>
      </c>
      <c r="E30" s="22">
        <f>+E28+E29</f>
        <v>10.109449999999997</v>
      </c>
      <c r="F30" s="7">
        <f>+F28+F29</f>
        <v>19.34958</v>
      </c>
      <c r="G30" s="28">
        <f>+G28+G29</f>
        <v>36.907475</v>
      </c>
      <c r="H30" s="7">
        <f>+H28+H29</f>
        <v>50.15</v>
      </c>
      <c r="J30" s="8"/>
    </row>
    <row r="31" spans="1:10" ht="12">
      <c r="A31" s="53"/>
      <c r="B31" s="192"/>
      <c r="C31" s="192"/>
      <c r="D31" s="142"/>
      <c r="E31" s="142"/>
      <c r="F31" s="118"/>
      <c r="G31" s="23">
        <f t="shared" si="0"/>
        <v>0</v>
      </c>
      <c r="H31" s="118"/>
      <c r="J31" s="8"/>
    </row>
    <row r="32" spans="1:10" ht="12">
      <c r="A32" s="53">
        <v>7</v>
      </c>
      <c r="B32" s="189" t="s">
        <v>169</v>
      </c>
      <c r="C32" s="189"/>
      <c r="D32" s="141"/>
      <c r="E32" s="141"/>
      <c r="F32" s="118"/>
      <c r="G32" s="23">
        <f t="shared" si="0"/>
        <v>0</v>
      </c>
      <c r="H32" s="118"/>
      <c r="J32" s="8"/>
    </row>
    <row r="33" spans="1:10" ht="12">
      <c r="A33" s="53"/>
      <c r="B33" s="196"/>
      <c r="C33" s="196"/>
      <c r="D33" s="141"/>
      <c r="E33" s="141"/>
      <c r="F33" s="117"/>
      <c r="G33" s="23">
        <f t="shared" si="0"/>
        <v>0</v>
      </c>
      <c r="H33" s="117"/>
      <c r="J33" s="8"/>
    </row>
    <row r="34" spans="1:10" ht="12">
      <c r="A34" s="53">
        <v>8</v>
      </c>
      <c r="B34" s="188" t="s">
        <v>82</v>
      </c>
      <c r="C34" s="188"/>
      <c r="D34" s="28">
        <f>+D25-D30</f>
        <v>50.155874999999995</v>
      </c>
      <c r="E34" s="28">
        <f>+E25-E30</f>
        <v>29.150549999999996</v>
      </c>
      <c r="F34" s="118">
        <f>+F25-F30</f>
        <v>43.27042</v>
      </c>
      <c r="G34" s="28">
        <f>+G25-G30</f>
        <v>106.42252499999998</v>
      </c>
      <c r="H34" s="118">
        <f>+H25-H30</f>
        <v>112.14000000000001</v>
      </c>
      <c r="J34" s="8"/>
    </row>
    <row r="35" spans="1:10" ht="12">
      <c r="A35" s="53"/>
      <c r="B35" s="189" t="s">
        <v>83</v>
      </c>
      <c r="C35" s="189"/>
      <c r="D35" s="141"/>
      <c r="E35" s="141"/>
      <c r="F35" s="118"/>
      <c r="G35" s="28">
        <f t="shared" si="0"/>
        <v>0</v>
      </c>
      <c r="H35" s="118">
        <v>0</v>
      </c>
      <c r="J35" s="8"/>
    </row>
    <row r="36" spans="1:10" ht="12">
      <c r="A36" s="53"/>
      <c r="B36" s="189" t="s">
        <v>84</v>
      </c>
      <c r="C36" s="189"/>
      <c r="D36" s="141"/>
      <c r="E36" s="141"/>
      <c r="F36" s="118"/>
      <c r="G36" s="28">
        <f t="shared" si="0"/>
        <v>0</v>
      </c>
      <c r="H36" s="118">
        <v>0</v>
      </c>
      <c r="J36" s="8"/>
    </row>
    <row r="37" spans="1:10" ht="12">
      <c r="A37" s="53">
        <v>9</v>
      </c>
      <c r="B37" s="188" t="s">
        <v>85</v>
      </c>
      <c r="C37" s="188"/>
      <c r="D37" s="142"/>
      <c r="E37" s="142"/>
      <c r="F37" s="118"/>
      <c r="G37" s="28">
        <f t="shared" si="0"/>
        <v>0</v>
      </c>
      <c r="H37" s="118">
        <v>0</v>
      </c>
      <c r="J37" s="8"/>
    </row>
    <row r="38" spans="1:10" ht="12">
      <c r="A38" s="53"/>
      <c r="B38" s="189" t="s">
        <v>170</v>
      </c>
      <c r="C38" s="189"/>
      <c r="D38" s="141"/>
      <c r="E38" s="141"/>
      <c r="F38" s="118"/>
      <c r="G38" s="28">
        <f t="shared" si="0"/>
        <v>0</v>
      </c>
      <c r="H38" s="118">
        <v>0</v>
      </c>
      <c r="J38" s="8"/>
    </row>
    <row r="39" spans="1:10" ht="12">
      <c r="A39" s="53">
        <v>10</v>
      </c>
      <c r="B39" s="190" t="s">
        <v>86</v>
      </c>
      <c r="C39" s="190"/>
      <c r="D39" s="28">
        <f>+D25-D30</f>
        <v>50.155874999999995</v>
      </c>
      <c r="E39" s="28">
        <f>+E25-E30</f>
        <v>29.150549999999996</v>
      </c>
      <c r="F39" s="118">
        <f>+F25-F30</f>
        <v>43.27042</v>
      </c>
      <c r="G39" s="28">
        <f>+G25-G30</f>
        <v>106.42252499999998</v>
      </c>
      <c r="H39" s="118">
        <f>+H25-H30</f>
        <v>112.14000000000001</v>
      </c>
      <c r="J39" s="8"/>
    </row>
    <row r="40" spans="1:10" ht="12">
      <c r="A40" s="53">
        <v>11</v>
      </c>
      <c r="B40" s="190" t="s">
        <v>72</v>
      </c>
      <c r="C40" s="190"/>
      <c r="D40" s="142"/>
      <c r="E40" s="142"/>
      <c r="F40" s="117"/>
      <c r="G40" s="28">
        <f t="shared" si="0"/>
        <v>0</v>
      </c>
      <c r="H40" s="117">
        <v>0</v>
      </c>
      <c r="J40" s="8"/>
    </row>
    <row r="41" spans="1:10" ht="12">
      <c r="A41" s="53"/>
      <c r="B41" s="191" t="s">
        <v>74</v>
      </c>
      <c r="C41" s="191"/>
      <c r="D41" s="141"/>
      <c r="E41" s="141"/>
      <c r="F41" s="28"/>
      <c r="G41" s="28">
        <f t="shared" si="0"/>
        <v>0</v>
      </c>
      <c r="H41" s="28">
        <v>0</v>
      </c>
      <c r="J41" s="8"/>
    </row>
    <row r="42" spans="1:10" ht="12">
      <c r="A42" s="53"/>
      <c r="B42" s="191" t="s">
        <v>75</v>
      </c>
      <c r="C42" s="191"/>
      <c r="D42" s="141"/>
      <c r="E42" s="141"/>
      <c r="F42" s="23"/>
      <c r="G42" s="28">
        <f t="shared" si="0"/>
        <v>0</v>
      </c>
      <c r="H42" s="23">
        <v>0</v>
      </c>
      <c r="J42" s="8"/>
    </row>
    <row r="43" spans="1:10" ht="12">
      <c r="A43" s="53"/>
      <c r="B43" s="188" t="s">
        <v>73</v>
      </c>
      <c r="C43" s="188"/>
      <c r="D43" s="142"/>
      <c r="E43" s="142"/>
      <c r="F43" s="23"/>
      <c r="G43" s="28">
        <f t="shared" si="0"/>
        <v>0</v>
      </c>
      <c r="H43" s="23">
        <v>0</v>
      </c>
      <c r="J43" s="8"/>
    </row>
    <row r="44" spans="1:10" ht="12">
      <c r="A44" s="53">
        <v>12</v>
      </c>
      <c r="B44" s="190" t="s">
        <v>87</v>
      </c>
      <c r="C44" s="190"/>
      <c r="D44" s="28">
        <f>+D34+D43</f>
        <v>50.155874999999995</v>
      </c>
      <c r="E44" s="28">
        <f>+E34+E43</f>
        <v>29.150549999999996</v>
      </c>
      <c r="F44" s="118">
        <f>+F34+F43</f>
        <v>43.27042</v>
      </c>
      <c r="G44" s="28">
        <f>+G34+G43</f>
        <v>106.42252499999998</v>
      </c>
      <c r="H44" s="118">
        <f>+H34+H43</f>
        <v>112.14000000000001</v>
      </c>
      <c r="J44" s="8"/>
    </row>
    <row r="45" spans="1:10" ht="12">
      <c r="A45" s="53">
        <v>13</v>
      </c>
      <c r="B45" s="190" t="s">
        <v>88</v>
      </c>
      <c r="C45" s="190"/>
      <c r="D45" s="142"/>
      <c r="E45" s="142"/>
      <c r="F45" s="118"/>
      <c r="G45" s="118"/>
      <c r="H45" s="118"/>
      <c r="J45" s="8"/>
    </row>
    <row r="46" spans="1:10" ht="12">
      <c r="A46" s="53"/>
      <c r="B46" s="119" t="s">
        <v>89</v>
      </c>
      <c r="C46" s="120"/>
      <c r="D46" s="149"/>
      <c r="E46" s="149"/>
      <c r="F46" s="118"/>
      <c r="G46" s="118"/>
      <c r="H46" s="118"/>
      <c r="J46" s="8"/>
    </row>
    <row r="47" spans="1:10" ht="12">
      <c r="A47" s="53"/>
      <c r="B47" s="119" t="s">
        <v>90</v>
      </c>
      <c r="C47" s="120"/>
      <c r="D47" s="149"/>
      <c r="E47" s="149"/>
      <c r="F47" s="118"/>
      <c r="G47" s="118"/>
      <c r="H47" s="118"/>
      <c r="J47" s="8"/>
    </row>
    <row r="48" spans="1:10" ht="12">
      <c r="A48" s="53">
        <v>14</v>
      </c>
      <c r="B48" s="100" t="s">
        <v>91</v>
      </c>
      <c r="C48" s="47"/>
      <c r="D48" s="142"/>
      <c r="E48" s="142"/>
      <c r="F48" s="118"/>
      <c r="G48" s="118"/>
      <c r="H48" s="118"/>
      <c r="J48" s="8"/>
    </row>
    <row r="49" spans="1:10" ht="12.75">
      <c r="A49" s="53"/>
      <c r="B49" s="200" t="s">
        <v>92</v>
      </c>
      <c r="C49" s="201"/>
      <c r="D49" s="150"/>
      <c r="E49" s="150"/>
      <c r="F49" s="118"/>
      <c r="G49" s="118"/>
      <c r="H49" s="118">
        <v>0</v>
      </c>
      <c r="J49" s="8"/>
    </row>
    <row r="50" spans="1:10" ht="12.75">
      <c r="A50" s="53"/>
      <c r="B50" s="209" t="s">
        <v>93</v>
      </c>
      <c r="C50" s="209"/>
      <c r="D50" s="151"/>
      <c r="E50" s="151"/>
      <c r="F50" s="118"/>
      <c r="G50" s="118"/>
      <c r="H50" s="118">
        <v>0</v>
      </c>
      <c r="J50" s="8"/>
    </row>
    <row r="51" spans="1:10" ht="12">
      <c r="A51" s="53">
        <v>15</v>
      </c>
      <c r="B51" s="190" t="s">
        <v>94</v>
      </c>
      <c r="C51" s="190"/>
      <c r="D51" s="142"/>
      <c r="E51" s="142"/>
      <c r="F51" s="118"/>
      <c r="G51" s="118"/>
      <c r="H51" s="118"/>
      <c r="J51" s="8"/>
    </row>
    <row r="52" spans="1:10" ht="12">
      <c r="A52" s="53"/>
      <c r="B52" s="202" t="s">
        <v>95</v>
      </c>
      <c r="C52" s="202"/>
      <c r="D52" s="152">
        <v>548.64</v>
      </c>
      <c r="E52" s="152">
        <v>548.64</v>
      </c>
      <c r="F52" s="4">
        <v>548.64</v>
      </c>
      <c r="G52" s="4">
        <v>548.64</v>
      </c>
      <c r="H52" s="4">
        <v>548.64</v>
      </c>
      <c r="J52" s="8"/>
    </row>
    <row r="53" spans="1:10" ht="12">
      <c r="A53" s="53"/>
      <c r="B53" s="189" t="s">
        <v>96</v>
      </c>
      <c r="C53" s="189"/>
      <c r="D53" s="23">
        <v>10</v>
      </c>
      <c r="E53" s="23">
        <v>10</v>
      </c>
      <c r="F53" s="117">
        <v>10</v>
      </c>
      <c r="G53" s="117">
        <v>10</v>
      </c>
      <c r="H53" s="117">
        <v>10</v>
      </c>
      <c r="J53" s="8"/>
    </row>
    <row r="54" spans="1:10" ht="12">
      <c r="A54" s="53">
        <v>16</v>
      </c>
      <c r="B54" s="190" t="s">
        <v>100</v>
      </c>
      <c r="C54" s="190"/>
      <c r="D54" s="23"/>
      <c r="E54" s="23"/>
      <c r="F54" s="117"/>
      <c r="G54" s="117"/>
      <c r="H54" s="117"/>
      <c r="J54" s="8"/>
    </row>
    <row r="55" spans="1:10" ht="12">
      <c r="A55" s="53"/>
      <c r="B55" s="102" t="s">
        <v>97</v>
      </c>
      <c r="C55" s="46"/>
      <c r="D55" s="23">
        <v>0</v>
      </c>
      <c r="E55" s="23">
        <v>0</v>
      </c>
      <c r="F55" s="117"/>
      <c r="G55" s="117"/>
      <c r="H55" s="117"/>
      <c r="J55" s="8"/>
    </row>
    <row r="56" spans="1:10" ht="12">
      <c r="A56" s="53"/>
      <c r="B56" s="102" t="s">
        <v>98</v>
      </c>
      <c r="C56" s="46"/>
      <c r="D56" s="23">
        <v>0</v>
      </c>
      <c r="E56" s="23">
        <v>0</v>
      </c>
      <c r="F56" s="117"/>
      <c r="G56" s="117"/>
      <c r="H56" s="117"/>
      <c r="J56" s="8"/>
    </row>
    <row r="57" spans="1:10" ht="12">
      <c r="A57" s="53"/>
      <c r="B57" s="102" t="s">
        <v>19</v>
      </c>
      <c r="C57" s="46"/>
      <c r="D57" s="23">
        <v>0</v>
      </c>
      <c r="E57" s="23">
        <v>0</v>
      </c>
      <c r="F57" s="117"/>
      <c r="G57" s="117"/>
      <c r="H57" s="117"/>
      <c r="J57" s="8"/>
    </row>
    <row r="58" spans="1:10" ht="12">
      <c r="A58" s="53"/>
      <c r="B58" s="102" t="s">
        <v>99</v>
      </c>
      <c r="C58" s="46"/>
      <c r="D58" s="23">
        <v>0</v>
      </c>
      <c r="E58" s="23">
        <v>0</v>
      </c>
      <c r="F58" s="117"/>
      <c r="G58" s="117"/>
      <c r="H58" s="117"/>
      <c r="J58" s="8"/>
    </row>
    <row r="59" spans="1:10" ht="12">
      <c r="A59" s="53">
        <v>17</v>
      </c>
      <c r="B59" s="205" t="s">
        <v>101</v>
      </c>
      <c r="C59" s="205"/>
      <c r="D59" s="152"/>
      <c r="E59" s="4"/>
      <c r="F59" s="4"/>
      <c r="G59" s="4"/>
      <c r="H59" s="4"/>
      <c r="I59" s="8"/>
      <c r="J59" s="8"/>
    </row>
    <row r="60" spans="1:10" ht="12.75">
      <c r="A60" s="94" t="s">
        <v>114</v>
      </c>
      <c r="B60" s="205" t="s">
        <v>102</v>
      </c>
      <c r="C60" s="205"/>
      <c r="D60" s="23"/>
      <c r="E60" s="121"/>
      <c r="F60" s="121"/>
      <c r="G60" s="121"/>
      <c r="H60" s="121"/>
      <c r="J60" s="8"/>
    </row>
    <row r="61" spans="1:10" ht="12.75">
      <c r="A61" s="53"/>
      <c r="B61" s="199" t="s">
        <v>103</v>
      </c>
      <c r="C61" s="199"/>
      <c r="D61" s="23">
        <f>D34/54.86</f>
        <v>0.9142521873860735</v>
      </c>
      <c r="E61" s="122">
        <f>E34/54.86</f>
        <v>0.5313625592417061</v>
      </c>
      <c r="F61" s="122">
        <f>F34/54.86</f>
        <v>0.7887426175720015</v>
      </c>
      <c r="G61" s="122">
        <f>G34/54.86</f>
        <v>1.9398929092234776</v>
      </c>
      <c r="H61" s="122">
        <f>H34/54.86</f>
        <v>2.0441122858184473</v>
      </c>
      <c r="J61" s="8"/>
    </row>
    <row r="62" spans="1:10" ht="12.75">
      <c r="A62" s="53"/>
      <c r="B62" s="199" t="s">
        <v>104</v>
      </c>
      <c r="C62" s="199"/>
      <c r="D62" s="23">
        <f>D34/54.86</f>
        <v>0.9142521873860735</v>
      </c>
      <c r="E62" s="122">
        <f>E34/54.86</f>
        <v>0.5313625592417061</v>
      </c>
      <c r="F62" s="122">
        <f>F34/54.86</f>
        <v>0.7887426175720015</v>
      </c>
      <c r="G62" s="122">
        <f>G34/54.86</f>
        <v>1.9398929092234776</v>
      </c>
      <c r="H62" s="122">
        <f>H34/54.86</f>
        <v>2.0441122858184473</v>
      </c>
      <c r="J62" s="8"/>
    </row>
    <row r="63" spans="1:10" ht="12.75">
      <c r="A63" s="94" t="s">
        <v>105</v>
      </c>
      <c r="B63" s="101" t="s">
        <v>106</v>
      </c>
      <c r="C63" s="98"/>
      <c r="D63" s="23"/>
      <c r="E63" s="122"/>
      <c r="F63" s="122"/>
      <c r="G63" s="122"/>
      <c r="H63" s="122"/>
      <c r="J63" s="8"/>
    </row>
    <row r="64" spans="1:10" ht="12.75">
      <c r="A64" s="95"/>
      <c r="B64" s="102" t="s">
        <v>107</v>
      </c>
      <c r="C64" s="98"/>
      <c r="D64" s="23">
        <v>0</v>
      </c>
      <c r="E64" s="122">
        <v>0</v>
      </c>
      <c r="F64" s="122">
        <v>0</v>
      </c>
      <c r="G64" s="122">
        <v>0</v>
      </c>
      <c r="H64" s="122">
        <v>0</v>
      </c>
      <c r="J64" s="8"/>
    </row>
    <row r="65" spans="1:10" ht="15">
      <c r="A65" s="96"/>
      <c r="B65" s="102" t="s">
        <v>108</v>
      </c>
      <c r="C65" s="98"/>
      <c r="D65" s="23">
        <v>0</v>
      </c>
      <c r="E65" s="122">
        <v>0</v>
      </c>
      <c r="F65" s="122">
        <v>0</v>
      </c>
      <c r="G65" s="122">
        <v>0</v>
      </c>
      <c r="H65" s="122">
        <v>0</v>
      </c>
      <c r="J65" s="8"/>
    </row>
    <row r="66" spans="1:10" ht="12.75">
      <c r="A66" s="94" t="s">
        <v>105</v>
      </c>
      <c r="B66" s="101" t="s">
        <v>101</v>
      </c>
      <c r="C66" s="98"/>
      <c r="D66" s="23"/>
      <c r="E66" s="122"/>
      <c r="F66" s="122"/>
      <c r="G66" s="122"/>
      <c r="H66" s="122"/>
      <c r="J66" s="8"/>
    </row>
    <row r="67" spans="1:10" ht="15">
      <c r="A67" s="97"/>
      <c r="B67" s="103" t="s">
        <v>109</v>
      </c>
      <c r="C67" s="98"/>
      <c r="D67" s="23">
        <f aca="true" t="shared" si="1" ref="D67:H68">+D61</f>
        <v>0.9142521873860735</v>
      </c>
      <c r="E67" s="122">
        <f t="shared" si="1"/>
        <v>0.5313625592417061</v>
      </c>
      <c r="F67" s="122">
        <f t="shared" si="1"/>
        <v>0.7887426175720015</v>
      </c>
      <c r="G67" s="122">
        <f t="shared" si="1"/>
        <v>1.9398929092234776</v>
      </c>
      <c r="H67" s="122">
        <f t="shared" si="1"/>
        <v>2.0441122858184473</v>
      </c>
      <c r="J67" s="8"/>
    </row>
    <row r="68" spans="1:10" ht="15">
      <c r="A68" s="97"/>
      <c r="B68" s="103" t="s">
        <v>110</v>
      </c>
      <c r="C68" s="98"/>
      <c r="D68" s="23">
        <f t="shared" si="1"/>
        <v>0.9142521873860735</v>
      </c>
      <c r="E68" s="122">
        <f t="shared" si="1"/>
        <v>0.5313625592417061</v>
      </c>
      <c r="F68" s="122">
        <f t="shared" si="1"/>
        <v>0.7887426175720015</v>
      </c>
      <c r="G68" s="122">
        <f t="shared" si="1"/>
        <v>1.9398929092234776</v>
      </c>
      <c r="H68" s="122">
        <f t="shared" si="1"/>
        <v>2.0441122858184473</v>
      </c>
      <c r="J68" s="8"/>
    </row>
    <row r="69" spans="1:8" ht="12">
      <c r="A69" s="53">
        <v>18</v>
      </c>
      <c r="B69" s="98" t="s">
        <v>111</v>
      </c>
      <c r="C69" s="98"/>
      <c r="D69" s="153"/>
      <c r="E69" s="122"/>
      <c r="F69" s="122"/>
      <c r="G69" s="122"/>
      <c r="H69" s="122"/>
    </row>
    <row r="70" spans="1:8" ht="12">
      <c r="A70" s="53">
        <v>19</v>
      </c>
      <c r="B70" s="98" t="s">
        <v>112</v>
      </c>
      <c r="C70" s="98"/>
      <c r="D70" s="153"/>
      <c r="E70" s="122"/>
      <c r="F70" s="122"/>
      <c r="G70" s="122"/>
      <c r="H70" s="122"/>
    </row>
    <row r="71" spans="1:8" ht="12">
      <c r="A71" s="53">
        <v>20</v>
      </c>
      <c r="B71" s="98" t="s">
        <v>113</v>
      </c>
      <c r="C71" s="98"/>
      <c r="D71" s="153"/>
      <c r="E71" s="122"/>
      <c r="F71" s="122"/>
      <c r="G71" s="122"/>
      <c r="H71" s="122"/>
    </row>
    <row r="72" spans="1:8" ht="12.75" thickBot="1">
      <c r="A72" s="87"/>
      <c r="B72" s="206"/>
      <c r="C72" s="206"/>
      <c r="D72" s="154"/>
      <c r="E72" s="83"/>
      <c r="F72" s="83"/>
      <c r="G72" s="83"/>
      <c r="H72" s="83"/>
    </row>
    <row r="73" spans="1:8" ht="12.75" thickBot="1">
      <c r="A73" s="212" t="s">
        <v>20</v>
      </c>
      <c r="B73" s="213"/>
      <c r="C73" s="214"/>
      <c r="D73" s="155"/>
      <c r="E73" s="114"/>
      <c r="F73" s="114"/>
      <c r="G73" s="114"/>
      <c r="H73" s="114"/>
    </row>
    <row r="74" spans="1:8" ht="12.75" customHeight="1" thickBot="1">
      <c r="A74" s="210" t="s">
        <v>189</v>
      </c>
      <c r="B74" s="211"/>
      <c r="C74" s="211"/>
      <c r="D74" s="211"/>
      <c r="E74" s="211"/>
      <c r="F74" s="211"/>
      <c r="G74" s="211"/>
      <c r="H74" s="211"/>
    </row>
    <row r="75" spans="1:8" ht="12.75" customHeight="1" thickBot="1">
      <c r="A75" s="88" t="s">
        <v>1</v>
      </c>
      <c r="B75" s="11" t="s">
        <v>2</v>
      </c>
      <c r="C75" s="11"/>
      <c r="D75" s="225" t="s">
        <v>179</v>
      </c>
      <c r="E75" s="225"/>
      <c r="F75" s="225"/>
      <c r="G75" s="192" t="s">
        <v>188</v>
      </c>
      <c r="H75" s="192"/>
    </row>
    <row r="76" spans="1:8" ht="12.75" thickBot="1">
      <c r="A76" s="89"/>
      <c r="B76" s="197"/>
      <c r="C76" s="197"/>
      <c r="D76" s="144" t="s">
        <v>187</v>
      </c>
      <c r="E76" s="144" t="s">
        <v>184</v>
      </c>
      <c r="F76" s="132" t="s">
        <v>186</v>
      </c>
      <c r="G76" s="144" t="s">
        <v>187</v>
      </c>
      <c r="H76" s="132" t="s">
        <v>186</v>
      </c>
    </row>
    <row r="77" spans="1:8" ht="12">
      <c r="A77" s="134"/>
      <c r="B77" s="135"/>
      <c r="C77" s="135"/>
      <c r="D77" s="133"/>
      <c r="E77" s="172"/>
      <c r="F77" s="172"/>
      <c r="G77" s="172"/>
      <c r="H77" s="172"/>
    </row>
    <row r="78" spans="1:8" ht="12">
      <c r="A78" s="17" t="s">
        <v>21</v>
      </c>
      <c r="B78" s="12" t="s">
        <v>22</v>
      </c>
      <c r="C78" s="12"/>
      <c r="D78" s="133"/>
      <c r="E78" s="59"/>
      <c r="F78" s="59"/>
      <c r="G78" s="59"/>
      <c r="H78" s="59"/>
    </row>
    <row r="79" spans="1:8" ht="12">
      <c r="A79" s="90">
        <v>1</v>
      </c>
      <c r="B79" s="13" t="s">
        <v>23</v>
      </c>
      <c r="C79" s="13"/>
      <c r="D79" s="156"/>
      <c r="E79" s="59"/>
      <c r="F79" s="59"/>
      <c r="G79" s="59"/>
      <c r="H79" s="59"/>
    </row>
    <row r="80" spans="1:8" ht="12">
      <c r="A80" s="90"/>
      <c r="B80" s="198" t="s">
        <v>24</v>
      </c>
      <c r="C80" s="198"/>
      <c r="D80" s="152">
        <v>1441631</v>
      </c>
      <c r="E80" s="4">
        <v>1441631</v>
      </c>
      <c r="F80" s="4">
        <v>1441631</v>
      </c>
      <c r="G80" s="4">
        <v>1441631</v>
      </c>
      <c r="H80" s="4">
        <v>1441631</v>
      </c>
    </row>
    <row r="81" spans="1:8" ht="12">
      <c r="A81" s="90"/>
      <c r="B81" s="195" t="s">
        <v>25</v>
      </c>
      <c r="C81" s="195"/>
      <c r="D81" s="157">
        <v>0.2627</v>
      </c>
      <c r="E81" s="18">
        <v>0.2627</v>
      </c>
      <c r="F81" s="18">
        <v>0.2627</v>
      </c>
      <c r="G81" s="18">
        <v>0.2627</v>
      </c>
      <c r="H81" s="18">
        <v>0.2627</v>
      </c>
    </row>
    <row r="82" spans="1:8" ht="12">
      <c r="A82" s="90">
        <v>2</v>
      </c>
      <c r="B82" s="198" t="s">
        <v>26</v>
      </c>
      <c r="C82" s="198"/>
      <c r="D82" s="27"/>
      <c r="E82" s="60"/>
      <c r="F82" s="60"/>
      <c r="G82" s="60"/>
      <c r="H82" s="60"/>
    </row>
    <row r="83" spans="1:8" ht="12">
      <c r="A83" s="90"/>
      <c r="B83" s="198" t="s">
        <v>27</v>
      </c>
      <c r="C83" s="198"/>
      <c r="D83" s="27"/>
      <c r="E83" s="60"/>
      <c r="F83" s="60"/>
      <c r="G83" s="60"/>
      <c r="H83" s="60"/>
    </row>
    <row r="84" spans="1:8" ht="12">
      <c r="A84" s="90"/>
      <c r="B84" s="198" t="s">
        <v>28</v>
      </c>
      <c r="C84" s="198"/>
      <c r="D84" s="152" t="s">
        <v>46</v>
      </c>
      <c r="E84" s="19" t="s">
        <v>46</v>
      </c>
      <c r="F84" s="19" t="s">
        <v>46</v>
      </c>
      <c r="G84" s="19" t="s">
        <v>46</v>
      </c>
      <c r="H84" s="19" t="s">
        <v>46</v>
      </c>
    </row>
    <row r="85" spans="1:8" ht="12">
      <c r="A85" s="90"/>
      <c r="B85" s="191" t="s">
        <v>29</v>
      </c>
      <c r="C85" s="191"/>
      <c r="D85" s="152" t="s">
        <v>46</v>
      </c>
      <c r="E85" s="19" t="s">
        <v>46</v>
      </c>
      <c r="F85" s="19" t="s">
        <v>46</v>
      </c>
      <c r="G85" s="19" t="s">
        <v>46</v>
      </c>
      <c r="H85" s="19" t="s">
        <v>46</v>
      </c>
    </row>
    <row r="86" spans="1:8" ht="12">
      <c r="A86" s="90"/>
      <c r="B86" s="191" t="s">
        <v>30</v>
      </c>
      <c r="C86" s="191"/>
      <c r="D86" s="152" t="s">
        <v>46</v>
      </c>
      <c r="E86" s="19" t="s">
        <v>46</v>
      </c>
      <c r="F86" s="19" t="s">
        <v>46</v>
      </c>
      <c r="G86" s="19" t="s">
        <v>46</v>
      </c>
      <c r="H86" s="19" t="s">
        <v>46</v>
      </c>
    </row>
    <row r="87" spans="1:8" ht="12">
      <c r="A87" s="90"/>
      <c r="B87" s="198" t="s">
        <v>31</v>
      </c>
      <c r="C87" s="198"/>
      <c r="D87" s="27"/>
      <c r="E87" s="60"/>
      <c r="F87" s="60"/>
      <c r="G87" s="60"/>
      <c r="H87" s="60"/>
    </row>
    <row r="88" spans="1:8" ht="12">
      <c r="A88" s="90"/>
      <c r="B88" s="198" t="s">
        <v>28</v>
      </c>
      <c r="C88" s="198"/>
      <c r="D88" s="158">
        <v>4044769</v>
      </c>
      <c r="E88" s="14">
        <v>4044769</v>
      </c>
      <c r="F88" s="14">
        <v>4044769</v>
      </c>
      <c r="G88" s="14">
        <v>4044769</v>
      </c>
      <c r="H88" s="14">
        <v>4044769</v>
      </c>
    </row>
    <row r="89" spans="1:8" ht="12">
      <c r="A89" s="90"/>
      <c r="B89" s="191" t="s">
        <v>29</v>
      </c>
      <c r="C89" s="191"/>
      <c r="D89" s="159">
        <v>1</v>
      </c>
      <c r="E89" s="21">
        <v>1</v>
      </c>
      <c r="F89" s="21">
        <v>1</v>
      </c>
      <c r="G89" s="21">
        <v>1</v>
      </c>
      <c r="H89" s="21">
        <v>1</v>
      </c>
    </row>
    <row r="90" spans="1:8" ht="12.75" thickBot="1">
      <c r="A90" s="91"/>
      <c r="B90" s="220" t="s">
        <v>30</v>
      </c>
      <c r="C90" s="220"/>
      <c r="D90" s="160">
        <f>+D89-D81</f>
        <v>0.7373000000000001</v>
      </c>
      <c r="E90" s="20">
        <f>+E89-E81</f>
        <v>0.7373000000000001</v>
      </c>
      <c r="F90" s="20">
        <f>+F89-F81</f>
        <v>0.7373000000000001</v>
      </c>
      <c r="G90" s="20">
        <f>+G89-G81</f>
        <v>0.7373000000000001</v>
      </c>
      <c r="H90" s="20">
        <f>+H89-H81</f>
        <v>0.7373000000000001</v>
      </c>
    </row>
    <row r="91" spans="1:8" ht="12.75" thickBot="1">
      <c r="A91" s="92"/>
      <c r="B91" s="9"/>
      <c r="C91" s="9"/>
      <c r="D91" s="92"/>
      <c r="E91" s="15"/>
      <c r="F91" s="15"/>
      <c r="G91" s="15"/>
      <c r="H91" s="15"/>
    </row>
    <row r="92" spans="1:8" ht="36">
      <c r="A92" s="123"/>
      <c r="B92" s="223" t="s">
        <v>2</v>
      </c>
      <c r="C92" s="223"/>
      <c r="D92" s="161" t="s">
        <v>190</v>
      </c>
      <c r="E92" s="146"/>
      <c r="F92" s="146"/>
      <c r="G92" s="146"/>
      <c r="H92" s="1"/>
    </row>
    <row r="93" spans="1:8" ht="12">
      <c r="A93" s="124" t="s">
        <v>32</v>
      </c>
      <c r="B93" s="190" t="s">
        <v>33</v>
      </c>
      <c r="C93" s="190"/>
      <c r="D93" s="139"/>
      <c r="E93" s="15"/>
      <c r="F93" s="15"/>
      <c r="G93" s="15"/>
      <c r="H93" s="1"/>
    </row>
    <row r="94" spans="1:8" ht="12">
      <c r="A94" s="90"/>
      <c r="B94" s="189" t="s">
        <v>34</v>
      </c>
      <c r="C94" s="189"/>
      <c r="D94" s="139" t="s">
        <v>46</v>
      </c>
      <c r="E94" s="15"/>
      <c r="F94" s="15"/>
      <c r="G94" s="15"/>
      <c r="H94" s="1"/>
    </row>
    <row r="95" spans="1:8" ht="12">
      <c r="A95" s="90"/>
      <c r="B95" s="189" t="s">
        <v>35</v>
      </c>
      <c r="C95" s="189"/>
      <c r="D95" s="139" t="s">
        <v>46</v>
      </c>
      <c r="E95" s="15"/>
      <c r="F95" s="15"/>
      <c r="G95" s="15"/>
      <c r="H95" s="1"/>
    </row>
    <row r="96" spans="1:8" ht="12">
      <c r="A96" s="90"/>
      <c r="B96" s="189" t="s">
        <v>36</v>
      </c>
      <c r="C96" s="189"/>
      <c r="D96" s="139" t="s">
        <v>46</v>
      </c>
      <c r="E96" s="15"/>
      <c r="F96" s="15"/>
      <c r="G96" s="15"/>
      <c r="H96" s="1"/>
    </row>
    <row r="97" spans="1:8" ht="12.75" thickBot="1">
      <c r="A97" s="91"/>
      <c r="B97" s="229" t="s">
        <v>171</v>
      </c>
      <c r="C97" s="229"/>
      <c r="D97" s="162" t="s">
        <v>46</v>
      </c>
      <c r="E97" s="15"/>
      <c r="F97" s="15"/>
      <c r="G97" s="15"/>
      <c r="H97" s="1"/>
    </row>
    <row r="98" spans="1:8" ht="12">
      <c r="A98" s="92"/>
      <c r="B98" s="9"/>
      <c r="C98" s="9"/>
      <c r="D98" s="92"/>
      <c r="E98" s="15"/>
      <c r="F98" s="15"/>
      <c r="G98" s="15"/>
      <c r="H98" s="15"/>
    </row>
    <row r="99" spans="5:8" ht="12.75" thickBot="1">
      <c r="E99" s="61"/>
      <c r="F99" s="61"/>
      <c r="G99" s="61"/>
      <c r="H99" s="61"/>
    </row>
    <row r="100" spans="1:8" ht="12" customHeight="1" thickBot="1">
      <c r="A100" s="92"/>
      <c r="B100" s="226" t="s">
        <v>37</v>
      </c>
      <c r="C100" s="227"/>
      <c r="D100" s="227"/>
      <c r="E100" s="228"/>
      <c r="F100" s="10"/>
      <c r="G100" s="1"/>
      <c r="H100" s="1"/>
    </row>
    <row r="101" spans="1:8" ht="24">
      <c r="A101" s="92"/>
      <c r="B101" s="136" t="s">
        <v>167</v>
      </c>
      <c r="C101" s="137" t="s">
        <v>2</v>
      </c>
      <c r="D101" s="138" t="s">
        <v>191</v>
      </c>
      <c r="E101" s="138" t="s">
        <v>192</v>
      </c>
      <c r="F101" s="10"/>
      <c r="G101" s="1"/>
      <c r="H101" s="1"/>
    </row>
    <row r="102" spans="1:8" ht="12">
      <c r="A102" s="92"/>
      <c r="B102" s="104"/>
      <c r="C102" s="68" t="s">
        <v>40</v>
      </c>
      <c r="D102" s="163"/>
      <c r="E102" s="54"/>
      <c r="F102" s="1"/>
      <c r="G102" s="1"/>
      <c r="H102" s="1"/>
    </row>
    <row r="103" spans="1:8" ht="12">
      <c r="A103" s="92"/>
      <c r="B103" s="104"/>
      <c r="C103" s="69"/>
      <c r="D103" s="163"/>
      <c r="E103" s="54"/>
      <c r="F103" s="1"/>
      <c r="G103" s="1"/>
      <c r="H103" s="48"/>
    </row>
    <row r="104" spans="1:8" ht="12">
      <c r="A104" s="92"/>
      <c r="B104" s="105">
        <v>1</v>
      </c>
      <c r="C104" s="69" t="s">
        <v>41</v>
      </c>
      <c r="D104" s="163"/>
      <c r="E104" s="54"/>
      <c r="F104" s="1"/>
      <c r="G104" s="1"/>
      <c r="H104" s="48"/>
    </row>
    <row r="105" spans="1:8" ht="12">
      <c r="A105" s="92"/>
      <c r="B105" s="105"/>
      <c r="C105" s="70" t="s">
        <v>60</v>
      </c>
      <c r="D105" s="163">
        <f>195.19-G20</f>
        <v>180.37</v>
      </c>
      <c r="E105" s="54">
        <f>221.5-4.29-4.29-4.29</f>
        <v>208.63000000000002</v>
      </c>
      <c r="F105" s="1"/>
      <c r="G105" s="1"/>
      <c r="H105" s="48"/>
    </row>
    <row r="106" spans="1:8" ht="12">
      <c r="A106" s="92"/>
      <c r="B106" s="105"/>
      <c r="C106" s="125" t="s">
        <v>115</v>
      </c>
      <c r="D106" s="163">
        <v>0</v>
      </c>
      <c r="E106" s="54">
        <v>0</v>
      </c>
      <c r="F106" s="1"/>
      <c r="G106" s="1"/>
      <c r="H106" s="48"/>
    </row>
    <row r="107" spans="1:8" ht="12">
      <c r="A107" s="92"/>
      <c r="B107" s="105"/>
      <c r="C107" s="125" t="s">
        <v>116</v>
      </c>
      <c r="D107" s="163">
        <v>0</v>
      </c>
      <c r="E107" s="54">
        <v>0</v>
      </c>
      <c r="F107" s="1"/>
      <c r="G107" s="1"/>
      <c r="H107" s="48"/>
    </row>
    <row r="108" spans="1:8" ht="12">
      <c r="A108" s="92"/>
      <c r="B108" s="105"/>
      <c r="C108" s="125" t="s">
        <v>117</v>
      </c>
      <c r="D108" s="163">
        <v>0</v>
      </c>
      <c r="E108" s="54">
        <v>0</v>
      </c>
      <c r="F108" s="1"/>
      <c r="G108" s="1"/>
      <c r="H108" s="48"/>
    </row>
    <row r="109" spans="1:8" ht="12">
      <c r="A109" s="92"/>
      <c r="B109" s="105"/>
      <c r="C109" s="125" t="s">
        <v>118</v>
      </c>
      <c r="D109" s="163">
        <v>0</v>
      </c>
      <c r="E109" s="54">
        <v>0</v>
      </c>
      <c r="F109" s="1"/>
      <c r="G109" s="1"/>
      <c r="H109" s="48"/>
    </row>
    <row r="110" spans="1:8" ht="12">
      <c r="A110" s="92"/>
      <c r="B110" s="105"/>
      <c r="C110" s="126" t="s">
        <v>172</v>
      </c>
      <c r="D110" s="163">
        <v>0</v>
      </c>
      <c r="E110" s="54">
        <v>0</v>
      </c>
      <c r="F110" s="1"/>
      <c r="G110" s="1"/>
      <c r="H110" s="48"/>
    </row>
    <row r="111" spans="1:8" ht="12">
      <c r="A111" s="92"/>
      <c r="B111" s="105"/>
      <c r="C111" s="126" t="s">
        <v>119</v>
      </c>
      <c r="D111" s="163">
        <v>0</v>
      </c>
      <c r="E111" s="54">
        <v>0</v>
      </c>
      <c r="F111" s="1"/>
      <c r="G111" s="1"/>
      <c r="H111" s="48"/>
    </row>
    <row r="112" spans="1:8" ht="12">
      <c r="A112" s="92"/>
      <c r="B112" s="105"/>
      <c r="C112" s="126" t="s">
        <v>173</v>
      </c>
      <c r="D112" s="163">
        <v>0</v>
      </c>
      <c r="E112" s="54">
        <v>0</v>
      </c>
      <c r="F112" s="1"/>
      <c r="G112" s="1"/>
      <c r="H112" s="48"/>
    </row>
    <row r="113" spans="1:8" ht="12">
      <c r="A113" s="92"/>
      <c r="B113" s="105"/>
      <c r="C113" s="69" t="s">
        <v>124</v>
      </c>
      <c r="D113" s="163"/>
      <c r="E113" s="54"/>
      <c r="F113" s="1"/>
      <c r="G113" s="1"/>
      <c r="H113" s="48"/>
    </row>
    <row r="114" spans="1:8" ht="12">
      <c r="A114" s="92"/>
      <c r="B114" s="105"/>
      <c r="C114" s="70" t="s">
        <v>181</v>
      </c>
      <c r="D114" s="163">
        <v>437.02</v>
      </c>
      <c r="E114" s="54">
        <v>444.02</v>
      </c>
      <c r="F114" s="1"/>
      <c r="G114" s="8"/>
      <c r="H114" s="48"/>
    </row>
    <row r="115" spans="1:8" ht="12">
      <c r="A115" s="92"/>
      <c r="B115" s="105"/>
      <c r="C115" s="125" t="s">
        <v>120</v>
      </c>
      <c r="D115" s="163">
        <v>0</v>
      </c>
      <c r="E115" s="54">
        <v>0</v>
      </c>
      <c r="F115" s="1"/>
      <c r="G115" s="8"/>
      <c r="H115" s="48"/>
    </row>
    <row r="116" spans="1:8" ht="12">
      <c r="A116" s="92"/>
      <c r="B116" s="105"/>
      <c r="C116" s="71" t="s">
        <v>121</v>
      </c>
      <c r="D116" s="163">
        <v>0</v>
      </c>
      <c r="E116" s="54">
        <v>0</v>
      </c>
      <c r="F116" s="1"/>
      <c r="G116" s="8"/>
      <c r="H116" s="48"/>
    </row>
    <row r="117" spans="1:8" ht="12">
      <c r="A117" s="92"/>
      <c r="B117" s="105"/>
      <c r="C117" s="125" t="s">
        <v>122</v>
      </c>
      <c r="D117" s="163">
        <v>0</v>
      </c>
      <c r="E117" s="54">
        <v>0</v>
      </c>
      <c r="F117" s="1"/>
      <c r="G117" s="1"/>
      <c r="H117" s="48"/>
    </row>
    <row r="118" spans="1:8" ht="12">
      <c r="A118" s="92"/>
      <c r="B118" s="105"/>
      <c r="C118" s="82" t="s">
        <v>123</v>
      </c>
      <c r="D118" s="164">
        <f>SUM(D114:D117)</f>
        <v>437.02</v>
      </c>
      <c r="E118" s="55">
        <f>SUM(E114:E117)</f>
        <v>444.02</v>
      </c>
      <c r="F118" s="1"/>
      <c r="G118" s="1"/>
      <c r="H118" s="48"/>
    </row>
    <row r="119" spans="1:8" ht="12">
      <c r="A119" s="92"/>
      <c r="B119" s="105"/>
      <c r="C119" s="72" t="s">
        <v>165</v>
      </c>
      <c r="D119" s="163">
        <v>11.66</v>
      </c>
      <c r="E119" s="54">
        <v>0</v>
      </c>
      <c r="F119" s="1"/>
      <c r="G119" s="1"/>
      <c r="H119" s="48"/>
    </row>
    <row r="120" spans="1:8" ht="12">
      <c r="A120" s="92"/>
      <c r="B120" s="105"/>
      <c r="C120" s="126" t="s">
        <v>166</v>
      </c>
      <c r="D120" s="164">
        <v>0</v>
      </c>
      <c r="E120" s="55">
        <v>0</v>
      </c>
      <c r="F120" s="1"/>
      <c r="G120" s="1"/>
      <c r="H120" s="48"/>
    </row>
    <row r="121" spans="1:8" ht="12">
      <c r="A121" s="92"/>
      <c r="B121" s="104"/>
      <c r="C121" s="82" t="s">
        <v>125</v>
      </c>
      <c r="D121" s="164">
        <f>+D118+SUM(D105:D112)+D119</f>
        <v>629.05</v>
      </c>
      <c r="E121" s="55">
        <f>+E118+SUM(E105:E112)+E119</f>
        <v>652.65</v>
      </c>
      <c r="F121" s="1"/>
      <c r="G121" s="1"/>
      <c r="H121" s="48"/>
    </row>
    <row r="122" spans="1:8" ht="12">
      <c r="A122" s="92"/>
      <c r="B122" s="105">
        <v>2</v>
      </c>
      <c r="C122" s="69" t="s">
        <v>42</v>
      </c>
      <c r="D122" s="163"/>
      <c r="E122" s="54"/>
      <c r="F122" s="1"/>
      <c r="G122" s="1"/>
      <c r="H122" s="48"/>
    </row>
    <row r="123" spans="1:8" ht="12">
      <c r="A123" s="92"/>
      <c r="B123" s="105"/>
      <c r="C123" s="70" t="s">
        <v>61</v>
      </c>
      <c r="D123" s="163">
        <v>0</v>
      </c>
      <c r="E123" s="54">
        <v>0</v>
      </c>
      <c r="F123" s="1"/>
      <c r="G123" s="1"/>
      <c r="H123" s="48"/>
    </row>
    <row r="124" spans="1:8" ht="12">
      <c r="A124" s="92"/>
      <c r="B124" s="105"/>
      <c r="C124" s="69" t="s">
        <v>126</v>
      </c>
      <c r="D124" s="163"/>
      <c r="E124" s="54"/>
      <c r="F124" s="1"/>
      <c r="G124" s="1"/>
      <c r="H124" s="48"/>
    </row>
    <row r="125" spans="1:8" ht="12.75">
      <c r="A125" s="92"/>
      <c r="B125" s="105"/>
      <c r="C125" s="73" t="s">
        <v>43</v>
      </c>
      <c r="D125" s="165">
        <v>0</v>
      </c>
      <c r="E125" s="180">
        <v>0</v>
      </c>
      <c r="F125" s="1"/>
      <c r="G125" s="1"/>
      <c r="H125" s="48"/>
    </row>
    <row r="126" spans="1:8" ht="12.75">
      <c r="A126" s="92"/>
      <c r="B126" s="105"/>
      <c r="C126" s="125" t="s">
        <v>127</v>
      </c>
      <c r="D126" s="165">
        <v>74.36</v>
      </c>
      <c r="E126" s="180">
        <v>95.5</v>
      </c>
      <c r="F126" s="1"/>
      <c r="G126" s="1"/>
      <c r="H126" s="48"/>
    </row>
    <row r="127" spans="1:8" ht="12.75">
      <c r="A127" s="92"/>
      <c r="B127" s="105"/>
      <c r="C127" s="125" t="s">
        <v>128</v>
      </c>
      <c r="D127" s="165">
        <f>0.55+7.29</f>
        <v>7.84</v>
      </c>
      <c r="E127" s="180">
        <v>19.08</v>
      </c>
      <c r="F127" s="1"/>
      <c r="G127" s="1"/>
      <c r="H127" s="48"/>
    </row>
    <row r="128" spans="1:8" ht="12.75">
      <c r="A128" s="92"/>
      <c r="B128" s="105"/>
      <c r="C128" s="125" t="s">
        <v>129</v>
      </c>
      <c r="D128" s="165">
        <v>0</v>
      </c>
      <c r="E128" s="180">
        <v>0</v>
      </c>
      <c r="F128" s="1"/>
      <c r="G128" s="1"/>
      <c r="H128" s="48"/>
    </row>
    <row r="129" spans="1:8" ht="12.75">
      <c r="A129" s="92"/>
      <c r="B129" s="105"/>
      <c r="C129" s="73" t="s">
        <v>130</v>
      </c>
      <c r="D129" s="165">
        <v>3.34</v>
      </c>
      <c r="E129" s="180">
        <v>1.15</v>
      </c>
      <c r="F129" s="1"/>
      <c r="G129" s="1"/>
      <c r="H129" s="48"/>
    </row>
    <row r="130" spans="1:8" ht="12.75">
      <c r="A130" s="92"/>
      <c r="B130" s="105"/>
      <c r="C130" s="125" t="s">
        <v>131</v>
      </c>
      <c r="D130" s="163">
        <f>222.38+G12</f>
        <v>259.59</v>
      </c>
      <c r="E130" s="180">
        <f>131.5-0.06+39.09</f>
        <v>170.53</v>
      </c>
      <c r="F130" s="1"/>
      <c r="G130" s="1"/>
      <c r="H130" s="48"/>
    </row>
    <row r="131" spans="1:8" ht="12">
      <c r="A131" s="92"/>
      <c r="B131" s="105"/>
      <c r="C131" s="82" t="s">
        <v>132</v>
      </c>
      <c r="D131" s="164">
        <f>SUM(D125:D130)</f>
        <v>345.13</v>
      </c>
      <c r="E131" s="55">
        <f>SUM(E125:E130)</f>
        <v>286.26</v>
      </c>
      <c r="F131" s="1"/>
      <c r="G131" s="1"/>
      <c r="H131" s="48"/>
    </row>
    <row r="132" spans="1:8" ht="12">
      <c r="A132" s="92"/>
      <c r="B132" s="127"/>
      <c r="C132" s="73" t="s">
        <v>133</v>
      </c>
      <c r="D132" s="163">
        <v>0</v>
      </c>
      <c r="E132" s="54"/>
      <c r="F132" s="1"/>
      <c r="G132" s="1"/>
      <c r="H132" s="48"/>
    </row>
    <row r="133" spans="1:8" ht="12">
      <c r="A133" s="92"/>
      <c r="B133" s="106"/>
      <c r="C133" s="126" t="s">
        <v>134</v>
      </c>
      <c r="D133" s="163">
        <v>0</v>
      </c>
      <c r="E133" s="54">
        <v>0</v>
      </c>
      <c r="F133" s="1"/>
      <c r="G133" s="1"/>
      <c r="H133" s="48"/>
    </row>
    <row r="134" spans="1:8" ht="12">
      <c r="A134" s="92"/>
      <c r="B134" s="106"/>
      <c r="C134" s="74" t="s">
        <v>135</v>
      </c>
      <c r="D134" s="164">
        <f>+D131+D132+D133</f>
        <v>345.13</v>
      </c>
      <c r="E134" s="55">
        <f>+E131+E132+E133</f>
        <v>286.26</v>
      </c>
      <c r="F134" s="1"/>
      <c r="G134" s="1"/>
      <c r="H134" s="48"/>
    </row>
    <row r="135" spans="1:8" ht="12">
      <c r="A135" s="92"/>
      <c r="B135" s="127">
        <v>3</v>
      </c>
      <c r="C135" s="75" t="s">
        <v>136</v>
      </c>
      <c r="D135" s="163">
        <v>0</v>
      </c>
      <c r="E135" s="54">
        <v>0</v>
      </c>
      <c r="F135" s="1"/>
      <c r="G135" s="1"/>
      <c r="H135" s="48"/>
    </row>
    <row r="136" spans="1:8" ht="24">
      <c r="A136" s="92"/>
      <c r="B136" s="127">
        <v>4</v>
      </c>
      <c r="C136" s="128" t="s">
        <v>174</v>
      </c>
      <c r="D136" s="163">
        <v>0</v>
      </c>
      <c r="E136" s="54">
        <v>0</v>
      </c>
      <c r="F136" s="1"/>
      <c r="G136" s="1"/>
      <c r="H136" s="48"/>
    </row>
    <row r="137" spans="1:8" ht="12">
      <c r="A137" s="92"/>
      <c r="B137" s="105"/>
      <c r="C137" s="33" t="s">
        <v>44</v>
      </c>
      <c r="D137" s="164">
        <f>+D134+D121</f>
        <v>974.18</v>
      </c>
      <c r="E137" s="55">
        <f>+E134+E121</f>
        <v>938.91</v>
      </c>
      <c r="F137" s="8"/>
      <c r="G137" s="8"/>
      <c r="H137" s="48"/>
    </row>
    <row r="138" spans="1:8" ht="12">
      <c r="A138" s="92"/>
      <c r="B138" s="107"/>
      <c r="C138" s="76" t="s">
        <v>137</v>
      </c>
      <c r="D138" s="163"/>
      <c r="E138" s="54"/>
      <c r="F138" s="1"/>
      <c r="G138" s="1"/>
      <c r="H138" s="48"/>
    </row>
    <row r="139" spans="1:8" ht="12">
      <c r="A139" s="92"/>
      <c r="B139" s="106">
        <v>1</v>
      </c>
      <c r="C139" s="76" t="s">
        <v>62</v>
      </c>
      <c r="D139" s="163"/>
      <c r="E139" s="54"/>
      <c r="F139" s="1"/>
      <c r="G139" s="1"/>
      <c r="H139" s="48"/>
    </row>
    <row r="140" spans="1:8" ht="12">
      <c r="A140" s="92"/>
      <c r="B140" s="106"/>
      <c r="C140" s="77" t="s">
        <v>138</v>
      </c>
      <c r="D140" s="163"/>
      <c r="E140" s="54"/>
      <c r="F140" s="1"/>
      <c r="G140" s="1"/>
      <c r="H140" s="48"/>
    </row>
    <row r="141" spans="1:8" ht="12">
      <c r="A141" s="92"/>
      <c r="B141" s="106"/>
      <c r="C141" s="73" t="s">
        <v>63</v>
      </c>
      <c r="D141" s="163">
        <v>548.64</v>
      </c>
      <c r="E141" s="54">
        <v>548.64</v>
      </c>
      <c r="F141" s="1"/>
      <c r="G141" s="1"/>
      <c r="H141" s="48"/>
    </row>
    <row r="142" spans="1:8" ht="12">
      <c r="A142" s="92"/>
      <c r="B142" s="106"/>
      <c r="C142" s="125" t="s">
        <v>149</v>
      </c>
      <c r="D142" s="163">
        <f>182.82+120.96-G20+37.21-27.78</f>
        <v>298.39</v>
      </c>
      <c r="E142" s="54">
        <f>184.75+136.08-12.86+13.03+13.03+13.03-50.15</f>
        <v>296.90999999999997</v>
      </c>
      <c r="F142" s="1"/>
      <c r="G142" s="8"/>
      <c r="H142" s="174"/>
    </row>
    <row r="143" spans="1:8" ht="12">
      <c r="A143" s="92"/>
      <c r="B143" s="106"/>
      <c r="C143" s="78" t="s">
        <v>139</v>
      </c>
      <c r="D143" s="163">
        <f>SUM(D141:D142)</f>
        <v>847.03</v>
      </c>
      <c r="E143" s="54">
        <f>SUM(E141:E142)</f>
        <v>845.55</v>
      </c>
      <c r="F143" s="1"/>
      <c r="G143" s="1"/>
      <c r="H143" s="48"/>
    </row>
    <row r="144" spans="1:8" ht="12">
      <c r="A144" s="92"/>
      <c r="B144" s="106"/>
      <c r="C144" s="79" t="s">
        <v>140</v>
      </c>
      <c r="D144" s="163">
        <v>0</v>
      </c>
      <c r="E144" s="54">
        <v>0</v>
      </c>
      <c r="F144" s="1"/>
      <c r="G144" s="1"/>
      <c r="H144" s="48"/>
    </row>
    <row r="145" spans="1:8" ht="12">
      <c r="A145" s="92"/>
      <c r="B145" s="106"/>
      <c r="C145" s="78" t="s">
        <v>141</v>
      </c>
      <c r="D145" s="163">
        <f>+D143</f>
        <v>847.03</v>
      </c>
      <c r="E145" s="54">
        <f>+E143</f>
        <v>845.55</v>
      </c>
      <c r="F145" s="1"/>
      <c r="G145" s="1"/>
      <c r="H145" s="48"/>
    </row>
    <row r="146" spans="1:8" ht="12">
      <c r="A146" s="92"/>
      <c r="B146" s="106">
        <v>2</v>
      </c>
      <c r="C146" s="77" t="s">
        <v>64</v>
      </c>
      <c r="D146" s="163"/>
      <c r="E146" s="54"/>
      <c r="F146" s="1"/>
      <c r="G146" s="1"/>
      <c r="H146" s="48"/>
    </row>
    <row r="147" spans="1:8" ht="12">
      <c r="A147" s="92"/>
      <c r="B147" s="106"/>
      <c r="C147" s="77" t="s">
        <v>38</v>
      </c>
      <c r="D147" s="163"/>
      <c r="E147" s="54"/>
      <c r="F147" s="1"/>
      <c r="G147" s="1"/>
      <c r="H147" s="48"/>
    </row>
    <row r="148" spans="1:8" ht="12">
      <c r="A148" s="92"/>
      <c r="B148" s="106"/>
      <c r="C148" s="80" t="s">
        <v>150</v>
      </c>
      <c r="D148" s="163"/>
      <c r="E148" s="54"/>
      <c r="F148" s="1"/>
      <c r="G148" s="1"/>
      <c r="H148" s="48"/>
    </row>
    <row r="149" spans="1:8" ht="12">
      <c r="A149" s="92"/>
      <c r="B149" s="106"/>
      <c r="C149" s="81" t="s">
        <v>151</v>
      </c>
      <c r="D149" s="163">
        <v>0</v>
      </c>
      <c r="E149" s="54">
        <v>5.33</v>
      </c>
      <c r="F149" s="1"/>
      <c r="G149" s="8"/>
      <c r="H149" s="48"/>
    </row>
    <row r="150" spans="1:8" ht="12">
      <c r="A150" s="92"/>
      <c r="B150" s="106"/>
      <c r="C150" s="81" t="s">
        <v>152</v>
      </c>
      <c r="D150" s="163">
        <v>0</v>
      </c>
      <c r="E150" s="54">
        <v>0</v>
      </c>
      <c r="F150" s="1"/>
      <c r="G150" s="1"/>
      <c r="H150" s="48"/>
    </row>
    <row r="151" spans="1:8" ht="12">
      <c r="A151" s="92"/>
      <c r="B151" s="106"/>
      <c r="C151" s="81" t="s">
        <v>153</v>
      </c>
      <c r="D151" s="163">
        <v>0</v>
      </c>
      <c r="E151" s="54">
        <v>0</v>
      </c>
      <c r="F151" s="8"/>
      <c r="G151" s="1"/>
      <c r="H151" s="48"/>
    </row>
    <row r="152" spans="1:8" ht="12">
      <c r="A152" s="92"/>
      <c r="B152" s="106"/>
      <c r="C152" s="110" t="s">
        <v>142</v>
      </c>
      <c r="D152" s="163">
        <f>SUM(D149:D151)</f>
        <v>0</v>
      </c>
      <c r="E152" s="54">
        <f>SUM(E149:E151)</f>
        <v>5.33</v>
      </c>
      <c r="F152" s="1"/>
      <c r="G152" s="1"/>
      <c r="H152" s="48"/>
    </row>
    <row r="153" spans="1:8" ht="12">
      <c r="A153" s="92"/>
      <c r="B153" s="106"/>
      <c r="C153" s="79" t="s">
        <v>154</v>
      </c>
      <c r="D153" s="163"/>
      <c r="E153" s="54"/>
      <c r="F153" s="1"/>
      <c r="G153" s="1"/>
      <c r="H153" s="48"/>
    </row>
    <row r="154" spans="1:8" ht="12">
      <c r="A154" s="92"/>
      <c r="B154" s="106"/>
      <c r="C154" s="79" t="s">
        <v>155</v>
      </c>
      <c r="D154" s="163"/>
      <c r="E154" s="54"/>
      <c r="F154" s="1"/>
      <c r="G154" s="1"/>
      <c r="H154" s="48"/>
    </row>
    <row r="155" spans="1:8" ht="12">
      <c r="A155" s="92"/>
      <c r="B155" s="106"/>
      <c r="C155" s="79" t="s">
        <v>156</v>
      </c>
      <c r="D155" s="163"/>
      <c r="E155" s="54"/>
      <c r="F155" s="1"/>
      <c r="G155" s="1"/>
      <c r="H155" s="48"/>
    </row>
    <row r="156" spans="1:8" ht="12">
      <c r="A156" s="92"/>
      <c r="B156" s="106"/>
      <c r="C156" s="79" t="s">
        <v>157</v>
      </c>
      <c r="D156" s="163"/>
      <c r="E156" s="54"/>
      <c r="F156" s="1"/>
      <c r="G156" s="1"/>
      <c r="H156" s="48"/>
    </row>
    <row r="157" spans="1:8" ht="12">
      <c r="A157" s="92"/>
      <c r="B157" s="106"/>
      <c r="C157" s="110" t="s">
        <v>143</v>
      </c>
      <c r="D157" s="163">
        <f>+SUM(D152:D156)</f>
        <v>0</v>
      </c>
      <c r="E157" s="54">
        <f>+SUM(E152:E156)</f>
        <v>5.33</v>
      </c>
      <c r="F157" s="1"/>
      <c r="G157" s="1"/>
      <c r="H157" s="48"/>
    </row>
    <row r="158" spans="1:8" ht="12">
      <c r="A158" s="92"/>
      <c r="B158" s="106"/>
      <c r="C158" s="77" t="s">
        <v>39</v>
      </c>
      <c r="D158" s="163"/>
      <c r="E158" s="54"/>
      <c r="F158" s="1"/>
      <c r="G158" s="1"/>
      <c r="H158" s="48"/>
    </row>
    <row r="159" spans="1:8" ht="12">
      <c r="A159" s="92"/>
      <c r="B159" s="127"/>
      <c r="C159" s="79" t="s">
        <v>158</v>
      </c>
      <c r="D159" s="163"/>
      <c r="E159" s="54"/>
      <c r="F159" s="1"/>
      <c r="G159" s="1"/>
      <c r="H159" s="48"/>
    </row>
    <row r="160" spans="1:8" ht="12">
      <c r="A160" s="92"/>
      <c r="B160" s="106"/>
      <c r="C160" s="81" t="s">
        <v>159</v>
      </c>
      <c r="D160" s="163">
        <v>0</v>
      </c>
      <c r="E160" s="54">
        <v>0</v>
      </c>
      <c r="F160" s="1"/>
      <c r="G160" s="1"/>
      <c r="H160" s="48"/>
    </row>
    <row r="161" spans="1:8" ht="12">
      <c r="A161" s="92"/>
      <c r="B161" s="127"/>
      <c r="C161" s="81" t="s">
        <v>160</v>
      </c>
      <c r="D161" s="139">
        <f>2.97+0.01-0.91+0.9+1.38+0.62</f>
        <v>4.97</v>
      </c>
      <c r="E161" s="67">
        <f>14.33-0.44</f>
        <v>13.89</v>
      </c>
      <c r="F161" s="1"/>
      <c r="G161" s="1"/>
      <c r="H161" s="48"/>
    </row>
    <row r="162" spans="1:8" ht="12">
      <c r="A162" s="92"/>
      <c r="B162" s="127"/>
      <c r="C162" s="81" t="s">
        <v>161</v>
      </c>
      <c r="D162" s="140">
        <v>0</v>
      </c>
      <c r="E162" s="56">
        <v>0</v>
      </c>
      <c r="F162" s="1"/>
      <c r="G162" s="1"/>
      <c r="H162" s="48"/>
    </row>
    <row r="163" spans="1:8" ht="12">
      <c r="A163" s="92"/>
      <c r="B163" s="127"/>
      <c r="C163" s="109" t="s">
        <v>144</v>
      </c>
      <c r="D163" s="140">
        <f>+SUM(D160:D162)</f>
        <v>4.97</v>
      </c>
      <c r="E163" s="56">
        <f>+SUM(E160:E162)</f>
        <v>13.89</v>
      </c>
      <c r="F163" s="1"/>
      <c r="G163" s="1"/>
      <c r="H163" s="48"/>
    </row>
    <row r="164" spans="1:8" ht="12">
      <c r="A164" s="92"/>
      <c r="B164" s="127"/>
      <c r="C164" s="73" t="s">
        <v>65</v>
      </c>
      <c r="D164" s="139">
        <f>57.5-47.09</f>
        <v>10.409999999999997</v>
      </c>
      <c r="E164" s="67">
        <v>15.42</v>
      </c>
      <c r="F164" s="1"/>
      <c r="G164" s="1"/>
      <c r="H164" s="48"/>
    </row>
    <row r="165" spans="1:8" ht="12">
      <c r="A165" s="92"/>
      <c r="B165" s="127"/>
      <c r="C165" s="73" t="s">
        <v>164</v>
      </c>
      <c r="D165" s="139">
        <f>83.99+27.78</f>
        <v>111.77</v>
      </c>
      <c r="E165" s="67">
        <f>15.91-7.34+50.15</f>
        <v>58.72</v>
      </c>
      <c r="F165" s="1"/>
      <c r="G165" s="8"/>
      <c r="H165" s="48"/>
    </row>
    <row r="166" spans="1:8" ht="12">
      <c r="A166" s="92"/>
      <c r="B166" s="127"/>
      <c r="C166" s="73" t="s">
        <v>162</v>
      </c>
      <c r="D166" s="139"/>
      <c r="E166" s="67">
        <v>0</v>
      </c>
      <c r="F166" s="1"/>
      <c r="G166" s="1"/>
      <c r="H166" s="48"/>
    </row>
    <row r="167" spans="1:8" ht="12">
      <c r="A167" s="92"/>
      <c r="B167" s="127"/>
      <c r="C167" s="73" t="s">
        <v>163</v>
      </c>
      <c r="D167" s="139">
        <v>0</v>
      </c>
      <c r="E167" s="67">
        <v>0</v>
      </c>
      <c r="F167" s="1"/>
      <c r="G167" s="1"/>
      <c r="H167" s="48"/>
    </row>
    <row r="168" spans="1:8" ht="12">
      <c r="A168" s="92"/>
      <c r="B168" s="127"/>
      <c r="C168" s="109" t="s">
        <v>145</v>
      </c>
      <c r="D168" s="140">
        <f>+SUM(D163:D167)</f>
        <v>127.14999999999999</v>
      </c>
      <c r="E168" s="56">
        <f>+SUM(E163:E167)</f>
        <v>88.03</v>
      </c>
      <c r="F168" s="1"/>
      <c r="G168" s="1"/>
      <c r="H168" s="48"/>
    </row>
    <row r="169" spans="1:8" ht="24">
      <c r="A169" s="92"/>
      <c r="B169" s="127">
        <v>3</v>
      </c>
      <c r="C169" s="75" t="s">
        <v>146</v>
      </c>
      <c r="D169" s="140">
        <v>0</v>
      </c>
      <c r="E169" s="56">
        <v>0</v>
      </c>
      <c r="F169" s="1"/>
      <c r="G169" s="1"/>
      <c r="H169" s="48"/>
    </row>
    <row r="170" spans="1:8" ht="24">
      <c r="A170" s="92"/>
      <c r="B170" s="127">
        <v>4</v>
      </c>
      <c r="C170" s="75" t="s">
        <v>175</v>
      </c>
      <c r="D170" s="140">
        <v>0</v>
      </c>
      <c r="E170" s="56">
        <v>0</v>
      </c>
      <c r="F170" s="1"/>
      <c r="G170" s="1"/>
      <c r="H170" s="48"/>
    </row>
    <row r="171" spans="1:8" ht="12">
      <c r="A171" s="92"/>
      <c r="B171" s="127"/>
      <c r="C171" s="111" t="s">
        <v>147</v>
      </c>
      <c r="D171" s="140">
        <f>+D168+D157</f>
        <v>127.14999999999999</v>
      </c>
      <c r="E171" s="56">
        <f>+E168+E157</f>
        <v>93.36</v>
      </c>
      <c r="F171" s="1"/>
      <c r="G171" s="1"/>
      <c r="H171" s="48"/>
    </row>
    <row r="172" spans="1:8" ht="12.75" thickBot="1">
      <c r="A172" s="92"/>
      <c r="B172" s="129"/>
      <c r="C172" s="112" t="s">
        <v>148</v>
      </c>
      <c r="D172" s="166">
        <f>+D171+D145</f>
        <v>974.18</v>
      </c>
      <c r="E172" s="57">
        <f>+E171+E145</f>
        <v>938.91</v>
      </c>
      <c r="F172" s="8"/>
      <c r="G172" s="182"/>
      <c r="H172" s="48"/>
    </row>
    <row r="173" spans="1:12" ht="12">
      <c r="A173" s="92"/>
      <c r="B173" s="39"/>
      <c r="C173" s="108"/>
      <c r="D173" s="181">
        <f>+D172-D137</f>
        <v>0</v>
      </c>
      <c r="E173" s="181">
        <f>+E172-E137</f>
        <v>0</v>
      </c>
      <c r="F173" s="49"/>
      <c r="G173" s="49"/>
      <c r="H173" s="49"/>
      <c r="I173" s="48"/>
      <c r="J173" s="37"/>
      <c r="K173" s="2"/>
      <c r="L173" s="2"/>
    </row>
    <row r="174" spans="1:8" ht="12">
      <c r="A174" s="93"/>
      <c r="B174" s="39"/>
      <c r="C174" s="2"/>
      <c r="D174" s="173"/>
      <c r="E174" s="173"/>
      <c r="F174" s="50"/>
      <c r="G174" s="50"/>
      <c r="H174" s="50"/>
    </row>
    <row r="175" spans="1:8" ht="12">
      <c r="A175" s="93"/>
      <c r="B175" s="39"/>
      <c r="C175" s="2"/>
      <c r="D175" s="39"/>
      <c r="E175" s="50"/>
      <c r="F175" s="50"/>
      <c r="G175" s="50"/>
      <c r="H175" s="50"/>
    </row>
    <row r="176" spans="1:8" ht="41.25" customHeight="1">
      <c r="A176" s="93" t="s">
        <v>47</v>
      </c>
      <c r="B176" s="40">
        <v>1</v>
      </c>
      <c r="C176" s="215" t="s">
        <v>195</v>
      </c>
      <c r="D176" s="215"/>
      <c r="E176" s="215"/>
      <c r="F176" s="215"/>
      <c r="G176" s="215"/>
      <c r="H176" s="215"/>
    </row>
    <row r="177" spans="1:8" ht="12">
      <c r="A177" s="36"/>
      <c r="B177" s="40"/>
      <c r="C177" s="35"/>
      <c r="D177" s="38"/>
      <c r="E177" s="62"/>
      <c r="F177" s="62"/>
      <c r="G177" s="62"/>
      <c r="H177" s="62"/>
    </row>
    <row r="178" spans="1:8" ht="12">
      <c r="A178" s="36"/>
      <c r="B178" s="40"/>
      <c r="C178" s="35"/>
      <c r="D178" s="38"/>
      <c r="E178" s="62"/>
      <c r="F178" s="62"/>
      <c r="G178" s="62"/>
      <c r="H178" s="62"/>
    </row>
    <row r="179" spans="1:8" ht="42.75" customHeight="1">
      <c r="A179" s="36"/>
      <c r="B179" s="40">
        <v>2</v>
      </c>
      <c r="C179" s="215" t="s">
        <v>176</v>
      </c>
      <c r="D179" s="215"/>
      <c r="E179" s="215"/>
      <c r="F179" s="215"/>
      <c r="G179" s="215"/>
      <c r="H179" s="215"/>
    </row>
    <row r="180" spans="1:8" ht="12">
      <c r="A180" s="36"/>
      <c r="B180" s="40"/>
      <c r="C180" s="35"/>
      <c r="D180" s="38"/>
      <c r="E180" s="62"/>
      <c r="F180" s="62"/>
      <c r="G180" s="62"/>
      <c r="H180" s="62"/>
    </row>
    <row r="181" spans="1:8" ht="28.5" customHeight="1">
      <c r="A181" s="36"/>
      <c r="B181" s="40">
        <v>3</v>
      </c>
      <c r="C181" s="215" t="s">
        <v>180</v>
      </c>
      <c r="D181" s="215"/>
      <c r="E181" s="215"/>
      <c r="F181" s="215"/>
      <c r="G181" s="215"/>
      <c r="H181" s="215"/>
    </row>
    <row r="182" spans="1:8" ht="12">
      <c r="A182" s="36"/>
      <c r="B182" s="40"/>
      <c r="C182" s="35"/>
      <c r="D182" s="38"/>
      <c r="E182" s="62"/>
      <c r="F182" s="62"/>
      <c r="G182" s="62"/>
      <c r="H182" s="62"/>
    </row>
    <row r="183" spans="1:8" ht="28.5" customHeight="1" thickBot="1">
      <c r="A183" s="36"/>
      <c r="B183" s="40">
        <v>4</v>
      </c>
      <c r="C183" s="224" t="s">
        <v>182</v>
      </c>
      <c r="D183" s="224"/>
      <c r="E183" s="224"/>
      <c r="F183" s="224"/>
      <c r="G183" s="224"/>
      <c r="H183" s="224"/>
    </row>
    <row r="184" spans="1:8" ht="12">
      <c r="A184" s="36"/>
      <c r="B184" s="40"/>
      <c r="C184" s="44" t="s">
        <v>2</v>
      </c>
      <c r="D184" s="145"/>
      <c r="E184" s="63"/>
      <c r="F184" s="63"/>
      <c r="G184" s="63"/>
      <c r="H184" s="175"/>
    </row>
    <row r="185" spans="1:8" ht="12">
      <c r="A185" s="36"/>
      <c r="B185" s="40"/>
      <c r="C185" s="42" t="s">
        <v>183</v>
      </c>
      <c r="D185" s="167"/>
      <c r="E185" s="64"/>
      <c r="F185" s="64"/>
      <c r="G185" s="64"/>
      <c r="H185" s="176"/>
    </row>
    <row r="186" spans="1:8" ht="12">
      <c r="A186" s="36"/>
      <c r="B186" s="40"/>
      <c r="C186" s="42" t="s">
        <v>48</v>
      </c>
      <c r="D186" s="167"/>
      <c r="E186" s="64"/>
      <c r="F186" s="64"/>
      <c r="G186" s="64"/>
      <c r="H186" s="176"/>
    </row>
    <row r="187" spans="1:8" ht="12.75" thickBot="1">
      <c r="A187" s="36"/>
      <c r="B187" s="40"/>
      <c r="C187" s="43" t="s">
        <v>49</v>
      </c>
      <c r="D187" s="168"/>
      <c r="E187" s="65"/>
      <c r="F187" s="65"/>
      <c r="G187" s="65"/>
      <c r="H187" s="177"/>
    </row>
    <row r="188" spans="1:8" ht="12">
      <c r="A188" s="36"/>
      <c r="B188" s="40"/>
      <c r="C188" s="35"/>
      <c r="D188" s="38"/>
      <c r="E188" s="62"/>
      <c r="F188" s="62"/>
      <c r="G188" s="62"/>
      <c r="H188" s="62"/>
    </row>
    <row r="189" spans="1:8" ht="12">
      <c r="A189" s="36"/>
      <c r="B189" s="40"/>
      <c r="C189" s="216" t="s">
        <v>196</v>
      </c>
      <c r="D189" s="216"/>
      <c r="E189" s="216"/>
      <c r="F189" s="216"/>
      <c r="G189" s="216"/>
      <c r="H189" s="216"/>
    </row>
    <row r="190" spans="1:8" ht="12">
      <c r="A190" s="36"/>
      <c r="B190" s="40"/>
      <c r="C190" s="35"/>
      <c r="D190" s="38"/>
      <c r="E190" s="62"/>
      <c r="F190" s="62"/>
      <c r="G190" s="62"/>
      <c r="H190" s="62"/>
    </row>
    <row r="191" spans="1:8" ht="12" customHeight="1">
      <c r="A191" s="36"/>
      <c r="B191" s="40">
        <v>5</v>
      </c>
      <c r="C191" s="215" t="s">
        <v>177</v>
      </c>
      <c r="D191" s="215"/>
      <c r="E191" s="215"/>
      <c r="F191" s="215"/>
      <c r="G191" s="215"/>
      <c r="H191" s="215"/>
    </row>
    <row r="192" spans="1:8" ht="12">
      <c r="A192" s="36"/>
      <c r="B192" s="40"/>
      <c r="C192" s="216"/>
      <c r="D192" s="216"/>
      <c r="E192" s="216"/>
      <c r="F192" s="216"/>
      <c r="G192" s="216"/>
      <c r="H192" s="216"/>
    </row>
    <row r="193" spans="1:8" ht="27.75" customHeight="1">
      <c r="A193" s="36"/>
      <c r="B193" s="40">
        <v>6</v>
      </c>
      <c r="C193" s="215" t="s">
        <v>178</v>
      </c>
      <c r="D193" s="215"/>
      <c r="E193" s="215"/>
      <c r="F193" s="215"/>
      <c r="G193" s="215"/>
      <c r="H193" s="215"/>
    </row>
    <row r="194" spans="1:8" ht="12">
      <c r="A194" s="36"/>
      <c r="B194" s="40"/>
      <c r="C194" s="35"/>
      <c r="D194" s="38"/>
      <c r="E194" s="62"/>
      <c r="F194" s="62"/>
      <c r="G194" s="62"/>
      <c r="H194" s="62"/>
    </row>
    <row r="195" spans="1:8" ht="12">
      <c r="A195" s="36"/>
      <c r="B195" s="40">
        <v>7</v>
      </c>
      <c r="C195" s="45" t="s">
        <v>194</v>
      </c>
      <c r="D195" s="169"/>
      <c r="E195" s="62"/>
      <c r="F195" s="62"/>
      <c r="G195" s="62"/>
      <c r="H195" s="62"/>
    </row>
    <row r="196" spans="1:8" ht="12">
      <c r="A196" s="38"/>
      <c r="B196" s="40"/>
      <c r="C196" s="45"/>
      <c r="D196" s="169"/>
      <c r="E196" s="62"/>
      <c r="F196" s="62"/>
      <c r="G196" s="62"/>
      <c r="H196" s="62"/>
    </row>
    <row r="197" spans="1:8" ht="12">
      <c r="A197" s="92"/>
      <c r="B197" s="40">
        <v>8</v>
      </c>
      <c r="C197" s="222" t="s">
        <v>50</v>
      </c>
      <c r="D197" s="222"/>
      <c r="E197" s="222"/>
      <c r="F197" s="222"/>
      <c r="G197" s="222"/>
      <c r="H197" s="222"/>
    </row>
    <row r="198" spans="1:8" ht="12.75">
      <c r="A198" s="130"/>
      <c r="B198" s="41"/>
      <c r="E198" s="131"/>
      <c r="F198" s="131"/>
      <c r="G198" s="131"/>
      <c r="H198" s="131"/>
    </row>
    <row r="199" spans="1:8" ht="12.75">
      <c r="A199" s="130"/>
      <c r="B199" s="41"/>
      <c r="E199" s="219" t="s">
        <v>51</v>
      </c>
      <c r="F199" s="219"/>
      <c r="G199" s="219"/>
      <c r="H199" s="219"/>
    </row>
    <row r="200" spans="1:8" ht="12.75" customHeight="1">
      <c r="A200" s="130"/>
      <c r="B200" s="41"/>
      <c r="E200" s="221" t="s">
        <v>52</v>
      </c>
      <c r="F200" s="221"/>
      <c r="G200" s="221"/>
      <c r="H200" s="221"/>
    </row>
    <row r="201" spans="1:8" ht="12.75">
      <c r="A201" s="130"/>
      <c r="E201" s="66"/>
      <c r="F201" s="66"/>
      <c r="G201" s="66"/>
      <c r="H201" s="66"/>
    </row>
    <row r="202" spans="1:8" ht="12">
      <c r="A202" s="218" t="s">
        <v>53</v>
      </c>
      <c r="B202" s="218"/>
      <c r="C202" s="34" t="s">
        <v>54</v>
      </c>
      <c r="D202" s="143"/>
      <c r="E202" s="66"/>
      <c r="F202" s="66"/>
      <c r="G202" s="66"/>
      <c r="H202" s="66"/>
    </row>
    <row r="203" spans="1:8" ht="12">
      <c r="A203" s="217" t="s">
        <v>55</v>
      </c>
      <c r="B203" s="217"/>
      <c r="C203" s="178">
        <v>43129</v>
      </c>
      <c r="D203" s="170"/>
      <c r="E203" s="66"/>
      <c r="F203" s="66"/>
      <c r="G203" s="66"/>
      <c r="H203" s="66"/>
    </row>
    <row r="204" spans="1:8" ht="12.75">
      <c r="A204" s="130"/>
      <c r="E204" s="51" t="s">
        <v>56</v>
      </c>
      <c r="F204" s="51"/>
      <c r="G204" s="51"/>
      <c r="H204" s="51"/>
    </row>
    <row r="205" spans="1:8" ht="12.75">
      <c r="A205" s="130"/>
      <c r="E205" s="66" t="s">
        <v>57</v>
      </c>
      <c r="F205" s="66"/>
      <c r="G205" s="66"/>
      <c r="H205" s="66"/>
    </row>
  </sheetData>
  <sheetProtection/>
  <mergeCells count="80">
    <mergeCell ref="B92:C92"/>
    <mergeCell ref="C183:H183"/>
    <mergeCell ref="C189:H189"/>
    <mergeCell ref="B93:C93"/>
    <mergeCell ref="D75:F75"/>
    <mergeCell ref="G75:H75"/>
    <mergeCell ref="B100:E100"/>
    <mergeCell ref="B97:C97"/>
    <mergeCell ref="C176:H176"/>
    <mergeCell ref="B84:C84"/>
    <mergeCell ref="A203:B203"/>
    <mergeCell ref="A202:B202"/>
    <mergeCell ref="E199:H199"/>
    <mergeCell ref="B90:C90"/>
    <mergeCell ref="E200:H200"/>
    <mergeCell ref="B96:C96"/>
    <mergeCell ref="C179:H179"/>
    <mergeCell ref="C191:H191"/>
    <mergeCell ref="C193:H193"/>
    <mergeCell ref="C197:H197"/>
    <mergeCell ref="B25:C25"/>
    <mergeCell ref="B12:C12"/>
    <mergeCell ref="B13:C13"/>
    <mergeCell ref="C181:H181"/>
    <mergeCell ref="B89:C89"/>
    <mergeCell ref="C192:H192"/>
    <mergeCell ref="B23:C23"/>
    <mergeCell ref="B41:C41"/>
    <mergeCell ref="B40:C40"/>
    <mergeCell ref="B37:C37"/>
    <mergeCell ref="A6:H6"/>
    <mergeCell ref="B80:C80"/>
    <mergeCell ref="B61:C61"/>
    <mergeCell ref="B50:C50"/>
    <mergeCell ref="B82:C82"/>
    <mergeCell ref="B60:C60"/>
    <mergeCell ref="A74:H74"/>
    <mergeCell ref="B54:C54"/>
    <mergeCell ref="B53:C53"/>
    <mergeCell ref="A73:C73"/>
    <mergeCell ref="B49:C49"/>
    <mergeCell ref="B52:C52"/>
    <mergeCell ref="A1:H1"/>
    <mergeCell ref="B94:C94"/>
    <mergeCell ref="B86:C86"/>
    <mergeCell ref="B87:C87"/>
    <mergeCell ref="B88:C88"/>
    <mergeCell ref="B85:C85"/>
    <mergeCell ref="B59:C59"/>
    <mergeCell ref="B72:C72"/>
    <mergeCell ref="B45:C45"/>
    <mergeCell ref="B81:C81"/>
    <mergeCell ref="B76:C76"/>
    <mergeCell ref="B38:C38"/>
    <mergeCell ref="B95:C95"/>
    <mergeCell ref="B34:C34"/>
    <mergeCell ref="B83:C83"/>
    <mergeCell ref="B35:C35"/>
    <mergeCell ref="B51:C51"/>
    <mergeCell ref="B62:C62"/>
    <mergeCell ref="A2:H2"/>
    <mergeCell ref="A3:H3"/>
    <mergeCell ref="A4:H4"/>
    <mergeCell ref="B39:C39"/>
    <mergeCell ref="B36:C36"/>
    <mergeCell ref="B26:C26"/>
    <mergeCell ref="B11:C11"/>
    <mergeCell ref="B30:C30"/>
    <mergeCell ref="B33:C33"/>
    <mergeCell ref="B32:C32"/>
    <mergeCell ref="D7:F7"/>
    <mergeCell ref="G7:H7"/>
    <mergeCell ref="B27:C27"/>
    <mergeCell ref="B24:C24"/>
    <mergeCell ref="B43:C43"/>
    <mergeCell ref="B44:C44"/>
    <mergeCell ref="B42:C42"/>
    <mergeCell ref="B31:C31"/>
    <mergeCell ref="B14:C14"/>
    <mergeCell ref="B22:C22"/>
  </mergeCells>
  <dataValidations count="1">
    <dataValidation type="decimal" allowBlank="1" showInputMessage="1" showErrorMessage="1" sqref="D125:D129 E125:E130">
      <formula1>-9999999999999990000000000000000000000</formula1>
      <formula2>9.99999999999999E+36</formula2>
    </dataValidation>
  </dataValidations>
  <printOptions horizontalCentered="1"/>
  <pageMargins left="0.17" right="0.15748031496063" top="0.77" bottom="0.05" header="0.44" footer="0.15748031496063"/>
  <pageSetup horizontalDpi="600" verticalDpi="600" orientation="portrait" scale="75" r:id="rId1"/>
  <rowBreaks count="2" manualBreakCount="2">
    <brk id="72"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dc:creator>
  <cp:keywords/>
  <dc:description/>
  <cp:lastModifiedBy>ADMIN</cp:lastModifiedBy>
  <cp:lastPrinted>2018-07-21T07:40:33Z</cp:lastPrinted>
  <dcterms:created xsi:type="dcterms:W3CDTF">2012-08-14T09:01:37Z</dcterms:created>
  <dcterms:modified xsi:type="dcterms:W3CDTF">2019-01-16T10:44:10Z</dcterms:modified>
  <cp:category/>
  <cp:version/>
  <cp:contentType/>
  <cp:contentStatus/>
</cp:coreProperties>
</file>